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2"/>
    <sheet name="BDI" sheetId="2" state="visible" r:id="rId3"/>
    <sheet name="Custo por unidade" sheetId="3" state="visible" r:id="rId4"/>
  </sheets>
  <definedNames>
    <definedName function="false" hidden="false" localSheetId="1" name="_xlnm.Print_Area" vbProcedure="false">BDI!$B$6:$J$59</definedName>
    <definedName function="false" hidden="false" localSheetId="2" name="_xlnm.Print_Area" vbProcedure="false">'Custo por unidade'!$B$10:$M$49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<sst xmlns="http://schemas.openxmlformats.org/spreadsheetml/2006/main" count="189" uniqueCount="137">
  <si>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</si>
  <si>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</si>
  <si>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 R$ 3.673.771,68 (Três milhões, seiscentos e setenta e três mil, setecentos e setenta e um reais e sessenta e oito centavos). Não deverão ser apresentados valores acima do estimado pelo INSS.</t>
  </si>
  <si>
    <t xml:space="preserve">ANEXO I – S1</t>
  </si>
  <si>
    <t xml:space="preserve">MODELO DE PROPOSTA DE PREÇOS</t>
  </si>
  <si>
    <t xml:space="preserve">PROCESSO ADMINISTRATIVO N.° 35014.037482/2025-45</t>
  </si>
  <si>
    <t xml:space="preserve">PREGÃO ELETRÔNICO 900012/2025</t>
  </si>
  <si>
    <t xml:space="preserve">PROPOSTA LICITANTE – POLO III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</si>
  <si>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</si>
  <si>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</si>
  <si>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</si>
  <si>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VALOR DA PROPOSTA (R$) PARA 24 MESES</t>
  </si>
  <si>
    <t xml:space="preserve">Serviço de manutenção predial preventiva e corretiva por demanda, com fornecimento de materiais, peças e componentes, nos imóveis relacionados no Polo Regional III.</t>
  </si>
  <si>
    <t xml:space="preserve">VALOR TOTAL DO ITEM 1: R$ _____________ (por extenso).</t>
  </si>
  <si>
    <t xml:space="preserve">– Indicação do regime tributário da licitante:</t>
  </si>
  <si>
    <t xml:space="preserve">– Validade da Proposta de Preços: 120 (cento e vinte)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</si>
  <si>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</si>
  <si>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</si>
  <si>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</si>
  <si>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</si>
  <si>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</si>
  <si>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</si>
  <si>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</si>
  <si>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</si>
  <si>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</si>
  <si>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</si>
  <si>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</si>
  <si>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</si>
  <si>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</si>
  <si>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INFORMAR CONTRIBUIÇÃO PREVIDENCIÁRIA ("NÃO DESONERADA" OU "DESONERADA"):</t>
  </si>
  <si>
    <t xml:space="preserve">NÃO DESONERADA</t>
  </si>
  <si>
    <t xml:space="preserve">DESONERADA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</si>
  <si>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</si>
  <si>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</si>
  <si>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</si>
  <si>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</si>
  <si>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</si>
  <si>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</si>
  <si>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</si>
  <si>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</si>
  <si>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</si>
  <si>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</si>
  <si>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</si>
  <si>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</si>
  <si>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</si>
  <si>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</si>
  <si>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</si>
  <si>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</si>
  <si>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</si>
  <si>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</si>
  <si>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</si>
  <si>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</si>
  <si>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</si>
  <si>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</si>
  <si>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</si>
  <si>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</si>
  <si>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</si>
  <si>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</si>
  <si>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</si>
  <si>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</si>
  <si>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</si>
  <si>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</si>
  <si>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</si>
  <si>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</si>
  <si>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</si>
  <si>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</si>
  <si>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</si>
  <si>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</si>
  <si>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</si>
  <si>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</si>
  <si>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</si>
  <si>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</si>
  <si>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</si>
  <si>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Para as situação DESONERADA incluiu-se no BDI a parcela referente à CPRB, que no ano de 2025 para empresas de construção civil tem valor de 80% de 4,5%, conforme Lei 14.973/2024 e IN RFB 2242/2024, ou seja 3,6% de CPRB..
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</si>
  <si>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</si>
  <si>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</si>
  <si>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</si>
  <si>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</t>
  </si>
  <si>
    <t xml:space="preserve">4) A Licitante é responsável pelo correto preenchimento das alíquotas, que devem representar suas condições reais de fornecimento. A taxa de BDI resultante será aplicada no decorrer da execução do Contrato.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</si>
  <si>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</si>
  <si>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</si>
  <si>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</si>
  <si>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VALOR ANUAL ESTIMADO INSS (COM BDI)</t>
  </si>
  <si>
    <t xml:space="preserve">BDI ESTIMADO INSS (P/ ISS 5%)</t>
  </si>
  <si>
    <t xml:space="preserve">VALOR DA PROPOSTA (R$) COM BDI</t>
  </si>
  <si>
    <t xml:space="preserve">BDI PROPOSTO (ISS 5%)</t>
  </si>
  <si>
    <t xml:space="preserve">% DESÁGIO</t>
  </si>
  <si>
    <t xml:space="preserve">% DESCONTO PROPOSTA</t>
  </si>
  <si>
    <t xml:space="preserve">RESUMO DOS VALORES DA PROPOSTA</t>
  </si>
  <si>
    <t xml:space="preserve">PREVENTIVA</t>
  </si>
  <si>
    <t xml:space="preserve">VALOR ANUAL (PREVENTIVA)</t>
  </si>
  <si>
    <t xml:space="preserve">CORRETIVA</t>
  </si>
  <si>
    <t xml:space="preserve">TOTAL</t>
  </si>
  <si>
    <t xml:space="preserve">CUSTO ANUAL TOTAL</t>
  </si>
  <si>
    <t xml:space="preserve">CUSTO TOTAL (24 MESES)</t>
  </si>
  <si>
    <t xml:space="preserve">MÉDIO MENSAL</t>
  </si>
  <si>
    <t xml:space="preserve">ANUAL</t>
  </si>
  <si>
    <t xml:space="preserve">24 MESES</t>
  </si>
  <si>
    <t xml:space="preserve">VALORES DA PROPOSTA</t>
  </si>
  <si>
    <t xml:space="preserve">VALORES UNITÁRIOS DA MANUTENÇÃO PREVENTIVA POR UNIDADE E TIPO DE ROTINA</t>
  </si>
  <si>
    <t xml:space="preserve">BASE CURITIBA – CUSTO POR ROTINA</t>
  </si>
  <si>
    <t xml:space="preserve">GEX / APS</t>
  </si>
  <si>
    <t xml:space="preserve">Valores da proposta sem BDI e Desconto</t>
  </si>
  <si>
    <t xml:space="preserve">ISS locais</t>
  </si>
  <si>
    <t xml:space="preserve">BDI proposta</t>
  </si>
  <si>
    <t xml:space="preserve">Valores da proposta com BDI e Desconto</t>
  </si>
  <si>
    <t xml:space="preserve">Valores estimados pelo Contratante com BDI
(máximo que o Contratante se dispõe a pagar)</t>
  </si>
  <si>
    <t xml:space="preserve">Mensal</t>
  </si>
  <si>
    <t xml:space="preserve">Trimestral</t>
  </si>
  <si>
    <t xml:space="preserve">Semestral</t>
  </si>
  <si>
    <t xml:space="preserve">Anual</t>
  </si>
  <si>
    <t xml:space="preserve">APS ARAUCÁRIA</t>
  </si>
  <si>
    <t xml:space="preserve">APS CAMPO LARGO</t>
  </si>
  <si>
    <t xml:space="preserve">APS COLOMBO</t>
  </si>
  <si>
    <t xml:space="preserve">APS CURITIBA-CÂNDIDO LOPES</t>
  </si>
  <si>
    <t xml:space="preserve">APS CURITIBA-HAUER</t>
  </si>
  <si>
    <t xml:space="preserve">APS CURITIBA-VISC. DE GUARAPUAVA</t>
  </si>
  <si>
    <t xml:space="preserve">APS FAZENDA RIO GRANDE</t>
  </si>
  <si>
    <t xml:space="preserve">APS ITAPERUÇU</t>
  </si>
  <si>
    <t xml:space="preserve">APS LAPA</t>
  </si>
  <si>
    <t xml:space="preserve">APS MANDIRITUBA</t>
  </si>
  <si>
    <t xml:space="preserve">APS PARANAGUÁ</t>
  </si>
  <si>
    <t xml:space="preserve">APS PINHAIS</t>
  </si>
  <si>
    <t xml:space="preserve">APS SÃO JOSÉ DOS PINHAIS</t>
  </si>
  <si>
    <t xml:space="preserve">CEDOCPREV CURITIBA</t>
  </si>
  <si>
    <t xml:space="preserve">GEX CURITIBA / APS DIGITAL</t>
  </si>
  <si>
    <t xml:space="preserve">APS CASTRO</t>
  </si>
  <si>
    <t xml:space="preserve">APS IRATI</t>
  </si>
  <si>
    <t xml:space="preserve">APS PALMEIRA</t>
  </si>
  <si>
    <t xml:space="preserve">APS SÃO MATEUS DO SUL</t>
  </si>
  <si>
    <t xml:space="preserve">APS UNIÃO DA VITÓRIA</t>
  </si>
  <si>
    <t xml:space="preserve">CEDOCPREV PONTA GROSSA</t>
  </si>
  <si>
    <t xml:space="preserve">GEX/APS PONTA GROSSA</t>
  </si>
  <si>
    <t xml:space="preserve">APS PORTO UNIÃO</t>
  </si>
  <si>
    <t xml:space="preserve">1) Os valores apresentados na coluna "Valores da proposta com BDI e Desconto" referem-se ao preços finais com BDI estimados pelo contratante através da Planilha de formação de preços do respectivo Polo menos o deságio de preço apresentado pela licitante no pregão (1-Valor da proposta da licitante/Valor máximo da administração). São estes os valores que a contratante pagará à contratada pela execução de cada rotina de manutenção preventiva, de acordo com o tipo da rotina (mensal, trimestral, semestral ou anual) e unidade de realização do serviço,</t>
  </si>
  <si>
    <t xml:space="preserve">2) Os valores apresentados na coluna "BDI Proposta" referem-se ao BDI informado pelo licitante na aba "BDI considerando o ISS da respectiva localidade.</t>
  </si>
  <si>
    <t xml:space="preserve">3) O valor do “% DESCONTO PROPOSTA” é apurado com base no deságio apresentado pela licitante no pregão, corrigido pela diferença entre o BDI informado pela licitante e o BDI estimado pela Administração para o respectivo regime de tributação (desonerado ou não desonerado), de modo a garantir que o preço final dos orçamentos dos serviços corretivos durante a execução dos contratos sejam compatíveis com o deságio apresentado pela licitante na base de BDI da Administração.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</si>
</sst>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General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0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ED4BB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F2F2F2"/>
      </patternFill>
    </fill>
    <fill>
      <patternFill patternType="solid">
        <fgColor rgb="FFB4C7DC"/>
        <bgColor rgb="FFCCCCFF"/>
      </patternFill>
    </fill>
    <fill>
      <patternFill patternType="solid">
        <fgColor rgb="FFF2F2F2"/>
        <bgColor rgb="FFEEEEEE"/>
      </patternFill>
    </fill>
    <fill>
      <patternFill patternType="solid">
        <fgColor rgb="FFFFFFFF"/>
        <bgColor rgb="FFF2F2F2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4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1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6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6" fillId="6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6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8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8" fillId="8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9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7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  <cellStyle name="TableStyleLight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K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5" activeCellId="0" sqref="D15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1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7"/>
    <col collapsed="false" customWidth="true" hidden="false" outlineLevel="0" max="6" min="6" style="2" width="34.25"/>
    <col collapsed="false" customWidth="false" hidden="false" outlineLevel="0" max="7" min="7" style="2" width="10.61"/>
    <col collapsed="false" customWidth="true" hidden="false" outlineLevel="0" max="8" min="8" style="2" width="14.38"/>
    <col collapsed="false" customWidth="false" hidden="false" outlineLevel="0" max="1007" min="9" style="2" width="10.61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4" min="1021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</row>
    <row r="3" customFormat="false" ht="34.5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19.5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customFormat="false" ht="18" hidden="false" customHeight="true" outlineLevel="0" collapsed="false">
      <c r="B7" s="6" t="s">
        <v>4</v>
      </c>
      <c r="C7" s="6"/>
      <c r="D7" s="6"/>
    </row>
    <row r="8" customFormat="false" ht="18" hidden="false" customHeight="true" outlineLevel="0" collapsed="false">
      <c r="B8" s="6" t="s">
        <v>5</v>
      </c>
      <c r="C8" s="6"/>
      <c r="D8" s="6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1</v>
      </c>
      <c r="C15" s="12" t="s">
        <v>12</v>
      </c>
      <c r="D15" s="13"/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8" customFormat="false" ht="14.25" hidden="false" customHeight="false" outlineLevel="0" collapsed="false">
      <c r="B18" s="19" t="s">
        <v>14</v>
      </c>
      <c r="C18" s="19"/>
      <c r="D18" s="19"/>
      <c r="E18" s="20"/>
      <c r="F18" s="20"/>
      <c r="G18" s="20"/>
      <c r="H18" s="20"/>
      <c r="I18" s="20"/>
      <c r="J18" s="20"/>
      <c r="K18" s="20"/>
    </row>
    <row r="19" customFormat="false" ht="14.25" hidden="false" customHeight="false" outlineLevel="0" collapsed="false">
      <c r="B19" s="21" t="s">
        <v>15</v>
      </c>
      <c r="C19" s="21"/>
      <c r="D19" s="21"/>
      <c r="E19" s="22"/>
      <c r="F19" s="20"/>
      <c r="G19" s="20"/>
      <c r="H19" s="20"/>
      <c r="I19" s="20"/>
      <c r="J19" s="20"/>
      <c r="K19" s="20"/>
    </row>
    <row r="20" customFormat="false" ht="14.25" hidden="false" customHeight="false" outlineLevel="0" collapsed="false">
      <c r="B20" s="19" t="s">
        <v>16</v>
      </c>
      <c r="C20" s="19"/>
      <c r="D20" s="19"/>
      <c r="E20" s="20"/>
      <c r="F20" s="20"/>
      <c r="G20" s="20"/>
      <c r="H20" s="20"/>
      <c r="I20" s="20"/>
      <c r="J20" s="20"/>
      <c r="K20" s="20"/>
    </row>
    <row r="21" customFormat="false" ht="14.25" hidden="false" customHeight="false" outlineLevel="0" collapsed="false">
      <c r="B21" s="19" t="s">
        <v>17</v>
      </c>
      <c r="C21" s="19"/>
      <c r="D21" s="19"/>
      <c r="E21" s="20"/>
      <c r="F21" s="20"/>
      <c r="G21" s="20"/>
      <c r="H21" s="20"/>
      <c r="I21" s="20"/>
      <c r="J21" s="20"/>
      <c r="K21" s="20"/>
    </row>
    <row r="22" customFormat="false" ht="14.25" hidden="false" customHeight="false" outlineLevel="0" collapsed="false">
      <c r="B22" s="19" t="s">
        <v>18</v>
      </c>
      <c r="C22" s="19"/>
      <c r="D22" s="19"/>
      <c r="E22" s="20"/>
      <c r="F22" s="20"/>
      <c r="G22" s="20"/>
      <c r="H22" s="20"/>
      <c r="I22" s="20"/>
      <c r="J22" s="20"/>
      <c r="K22" s="20"/>
    </row>
    <row r="23" customFormat="false" ht="14.25" hidden="false" customHeight="false" outlineLevel="0" collapsed="false">
      <c r="B23" s="19" t="s">
        <v>19</v>
      </c>
      <c r="C23" s="19"/>
      <c r="D23" s="19"/>
      <c r="E23" s="20"/>
      <c r="F23" s="20"/>
      <c r="G23" s="20"/>
      <c r="H23" s="20"/>
      <c r="I23" s="20"/>
      <c r="J23" s="20"/>
      <c r="K23" s="20"/>
    </row>
    <row r="24" customFormat="false" ht="14.25" hidden="false" customHeight="false" outlineLevel="0" collapsed="false">
      <c r="B24" s="19" t="s">
        <v>20</v>
      </c>
      <c r="C24" s="19"/>
      <c r="D24" s="19"/>
      <c r="E24" s="20"/>
      <c r="F24" s="20"/>
      <c r="G24" s="20"/>
      <c r="H24" s="20"/>
      <c r="I24" s="20"/>
      <c r="J24" s="20"/>
      <c r="K24" s="20"/>
    </row>
    <row r="25" customFormat="false" ht="14.25" hidden="false" customHeight="false" outlineLevel="0" collapsed="false">
      <c r="B25" s="19" t="s">
        <v>21</v>
      </c>
      <c r="C25" s="19"/>
      <c r="D25" s="19"/>
      <c r="E25" s="20"/>
      <c r="F25" s="20"/>
      <c r="G25" s="20"/>
      <c r="H25" s="20"/>
      <c r="I25" s="20"/>
      <c r="J25" s="20"/>
      <c r="K25" s="20"/>
    </row>
    <row r="26" customFormat="false" ht="14.25" hidden="false" customHeight="false" outlineLevel="0" collapsed="false">
      <c r="B26" s="19" t="s">
        <v>22</v>
      </c>
      <c r="C26" s="19"/>
      <c r="D26" s="19"/>
      <c r="E26" s="20"/>
      <c r="F26" s="20"/>
      <c r="G26" s="20"/>
      <c r="H26" s="20"/>
      <c r="I26" s="20"/>
      <c r="J26" s="20"/>
      <c r="K26" s="20"/>
    </row>
    <row r="27" customFormat="false" ht="14.25" hidden="false" customHeight="false" outlineLevel="0" collapsed="false">
      <c r="B27" s="19" t="s">
        <v>23</v>
      </c>
      <c r="C27" s="19"/>
      <c r="D27" s="19"/>
      <c r="E27" s="20"/>
      <c r="F27" s="20"/>
      <c r="G27" s="20"/>
      <c r="H27" s="20"/>
      <c r="I27" s="20"/>
      <c r="J27" s="20"/>
      <c r="K27" s="20"/>
    </row>
    <row r="28" customFormat="false" ht="14.25" hidden="false" customHeight="false" outlineLevel="0" collapsed="false">
      <c r="B28" s="19" t="s">
        <v>24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4.25" hidden="false" customHeight="false" outlineLevel="0" collapsed="false">
      <c r="B29" s="19"/>
      <c r="C29" s="19"/>
      <c r="D29" s="19"/>
      <c r="E29" s="20"/>
      <c r="F29" s="20"/>
      <c r="G29" s="20"/>
      <c r="H29" s="20"/>
      <c r="I29" s="20"/>
      <c r="J29" s="20"/>
      <c r="K29" s="20"/>
    </row>
    <row r="30" customFormat="false" ht="14.25" hidden="false" customHeight="false" outlineLevel="0" collapsed="false">
      <c r="B30" s="19"/>
      <c r="C30" s="19"/>
      <c r="D30" s="19"/>
      <c r="E30" s="20"/>
      <c r="F30" s="20"/>
      <c r="G30" s="20"/>
      <c r="H30" s="20"/>
      <c r="I30" s="20"/>
      <c r="J30" s="20"/>
      <c r="K30" s="20"/>
    </row>
    <row r="31" customFormat="false" ht="14.25" hidden="false" customHeight="false" outlineLevel="0" collapsed="false">
      <c r="B31" s="23" t="s">
        <v>25</v>
      </c>
      <c r="C31" s="23"/>
      <c r="D31" s="23"/>
      <c r="E31" s="24"/>
      <c r="F31" s="24"/>
      <c r="G31" s="24"/>
      <c r="H31" s="24"/>
      <c r="I31" s="24"/>
      <c r="J31" s="24"/>
      <c r="K31" s="24"/>
    </row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N60"/>
  <sheetViews>
    <sheetView showFormulas="false" showGridLines="fals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E25" activeCellId="0" sqref="E25"/>
    </sheetView>
  </sheetViews>
  <sheetFormatPr defaultColWidth="10.49218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5" width="10.61"/>
    <col collapsed="false" customWidth="true" hidden="false" outlineLevel="0" max="3" min="3" style="25" width="20.5"/>
    <col collapsed="false" customWidth="true" hidden="false" outlineLevel="0" max="4" min="4" style="25" width="17.62"/>
    <col collapsed="false" customWidth="true" hidden="false" outlineLevel="0" max="9" min="5" style="25" width="11.62"/>
    <col collapsed="false" customWidth="true" hidden="false" outlineLevel="0" max="10" min="10" style="25" width="23"/>
    <col collapsed="false" customWidth="false" hidden="false" outlineLevel="0" max="13" min="11" style="25" width="10.5"/>
    <col collapsed="false" customWidth="false" hidden="true" outlineLevel="0" max="14" min="14" style="25" width="10.5"/>
    <col collapsed="false" customWidth="false" hidden="false" outlineLevel="0" max="249" min="15" style="25" width="10.5"/>
    <col collapsed="false" customWidth="false" hidden="false" outlineLevel="0" max="253" min="250" style="26" width="10.5"/>
    <col collapsed="false" customWidth="false" hidden="false" outlineLevel="0" max="1024" min="254" style="2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</row>
    <row r="3" customFormat="false" ht="39.75" hidden="false" customHeight="true" outlineLevel="0" collapsed="false">
      <c r="B3" s="4" t="s">
        <v>26</v>
      </c>
      <c r="C3" s="4"/>
      <c r="D3" s="4"/>
      <c r="E3" s="4"/>
      <c r="F3" s="4"/>
      <c r="G3" s="4"/>
      <c r="H3" s="4"/>
      <c r="I3" s="4"/>
      <c r="J3" s="4"/>
    </row>
    <row r="4" customFormat="false" ht="42.75" hidden="false" customHeight="true" outlineLevel="0" collapsed="false">
      <c r="B4" s="5" t="s">
        <v>27</v>
      </c>
      <c r="C4" s="5"/>
      <c r="D4" s="5"/>
      <c r="E4" s="5"/>
      <c r="F4" s="5"/>
      <c r="G4" s="5"/>
      <c r="H4" s="5"/>
      <c r="I4" s="5"/>
      <c r="J4" s="5"/>
    </row>
    <row r="5" customFormat="false" ht="19.5" hidden="false" customHeight="true" outlineLevel="0" collapsed="false"/>
    <row r="6" customFormat="false" ht="18" hidden="false" customHeight="true" outlineLevel="0" collapsed="false">
      <c r="B6" s="27" t="str">
        <f aca="false">Proposta!B6</f>
        <v>ANEXO I – S1</v>
      </c>
      <c r="C6" s="27"/>
      <c r="D6" s="27"/>
      <c r="E6" s="27"/>
      <c r="F6" s="27"/>
      <c r="G6" s="27"/>
      <c r="H6" s="27"/>
      <c r="I6" s="27"/>
      <c r="J6" s="27"/>
      <c r="K6" s="2"/>
      <c r="L6" s="2"/>
    </row>
    <row r="7" customFormat="false" ht="18" hidden="false" customHeight="true" outlineLevel="0" collapsed="false">
      <c r="H7" s="2"/>
      <c r="I7" s="2"/>
      <c r="J7" s="2"/>
      <c r="K7" s="2"/>
      <c r="L7" s="2"/>
    </row>
    <row r="8" customFormat="false" ht="19.5" hidden="false" customHeight="true" outlineLevel="0" collapsed="false">
      <c r="B8" s="28" t="s">
        <v>28</v>
      </c>
      <c r="C8" s="28"/>
      <c r="D8" s="28"/>
      <c r="E8" s="28"/>
      <c r="F8" s="28"/>
      <c r="G8" s="28"/>
      <c r="H8" s="28"/>
      <c r="I8" s="28"/>
      <c r="J8" s="28"/>
      <c r="K8" s="2"/>
      <c r="L8" s="2"/>
    </row>
    <row r="9" customFormat="false" ht="19.5" hidden="false" customHeight="true" outlineLevel="0" collapsed="false">
      <c r="I9" s="2"/>
      <c r="J9" s="2"/>
      <c r="K9" s="2"/>
      <c r="L9" s="2"/>
    </row>
    <row r="10" customFormat="false" ht="19.5" hidden="false" customHeight="true" outlineLevel="0" collapsed="false">
      <c r="B10" s="29" t="s">
        <v>29</v>
      </c>
      <c r="C10" s="29"/>
      <c r="D10" s="29"/>
      <c r="E10" s="29"/>
      <c r="F10" s="29"/>
      <c r="G10" s="29"/>
      <c r="H10" s="29"/>
      <c r="I10" s="30" t="s">
        <v>30</v>
      </c>
      <c r="J10" s="30"/>
      <c r="K10" s="2"/>
      <c r="L10" s="2"/>
      <c r="N10" s="25" t="s">
        <v>30</v>
      </c>
    </row>
    <row r="11" customFormat="false" ht="18" hidden="false" customHeight="true" outlineLevel="0" collapsed="false">
      <c r="H11" s="2"/>
      <c r="I11" s="2"/>
      <c r="J11" s="2"/>
      <c r="K11" s="2"/>
      <c r="L11" s="2"/>
      <c r="N11" s="25" t="s">
        <v>31</v>
      </c>
    </row>
    <row r="12" customFormat="false" ht="18" hidden="false" customHeight="true" outlineLevel="0" collapsed="false">
      <c r="B12" s="31" t="s">
        <v>32</v>
      </c>
      <c r="C12" s="31"/>
      <c r="D12" s="31"/>
      <c r="E12" s="32"/>
      <c r="F12" s="32"/>
      <c r="G12" s="33"/>
      <c r="H12" s="33"/>
      <c r="I12" s="33"/>
      <c r="J12" s="34"/>
      <c r="K12" s="2"/>
      <c r="L12" s="2"/>
    </row>
    <row r="13" customFormat="false" ht="24.75" hidden="false" customHeight="true" outlineLevel="0" collapsed="false">
      <c r="B13" s="35" t="s">
        <v>33</v>
      </c>
      <c r="C13" s="35"/>
      <c r="D13" s="35"/>
      <c r="E13" s="36"/>
      <c r="F13" s="36"/>
      <c r="G13" s="36"/>
      <c r="H13" s="37"/>
      <c r="I13" s="37"/>
      <c r="J13" s="38"/>
      <c r="K13" s="37"/>
      <c r="L13" s="2"/>
    </row>
    <row r="14" customFormat="false" ht="18" hidden="false" customHeight="true" outlineLevel="0" collapsed="false">
      <c r="B14" s="39" t="s">
        <v>34</v>
      </c>
      <c r="C14" s="37"/>
      <c r="D14" s="37"/>
      <c r="E14" s="37"/>
      <c r="F14" s="2"/>
      <c r="G14" s="2"/>
      <c r="H14" s="2"/>
      <c r="I14" s="2"/>
      <c r="J14" s="40"/>
      <c r="K14" s="2"/>
      <c r="L14" s="2"/>
    </row>
    <row r="15" customFormat="false" ht="18" hidden="false" customHeight="true" outlineLevel="0" collapsed="false">
      <c r="B15" s="41" t="s">
        <v>35</v>
      </c>
      <c r="C15" s="41"/>
      <c r="D15" s="41"/>
      <c r="E15" s="2"/>
      <c r="F15" s="2"/>
      <c r="G15" s="37"/>
      <c r="H15" s="2"/>
      <c r="I15" s="2"/>
      <c r="J15" s="40"/>
      <c r="K15" s="2"/>
      <c r="L15" s="2"/>
    </row>
    <row r="16" customFormat="false" ht="18" hidden="false" customHeight="true" outlineLevel="0" collapsed="false">
      <c r="B16" s="41" t="s">
        <v>36</v>
      </c>
      <c r="C16" s="41"/>
      <c r="D16" s="41"/>
      <c r="E16" s="2"/>
      <c r="F16" s="2"/>
      <c r="G16" s="37"/>
      <c r="H16" s="2"/>
      <c r="I16" s="2"/>
      <c r="J16" s="40"/>
      <c r="K16" s="2"/>
      <c r="L16" s="2"/>
    </row>
    <row r="17" customFormat="false" ht="18" hidden="false" customHeight="true" outlineLevel="0" collapsed="false">
      <c r="B17" s="41" t="s">
        <v>37</v>
      </c>
      <c r="C17" s="41"/>
      <c r="D17" s="41"/>
      <c r="E17" s="2"/>
      <c r="F17" s="2"/>
      <c r="G17" s="37"/>
      <c r="H17" s="2"/>
      <c r="I17" s="2"/>
      <c r="J17" s="40"/>
      <c r="K17" s="2"/>
      <c r="L17" s="2"/>
    </row>
    <row r="18" customFormat="false" ht="18" hidden="false" customHeight="true" outlineLevel="0" collapsed="false">
      <c r="B18" s="41" t="s">
        <v>38</v>
      </c>
      <c r="C18" s="41"/>
      <c r="D18" s="41"/>
      <c r="E18" s="2"/>
      <c r="F18" s="2"/>
      <c r="G18" s="37"/>
      <c r="H18" s="2"/>
      <c r="I18" s="2"/>
      <c r="J18" s="40"/>
      <c r="K18" s="2"/>
      <c r="L18" s="2"/>
    </row>
    <row r="19" customFormat="false" ht="18" hidden="false" customHeight="true" outlineLevel="0" collapsed="false">
      <c r="B19" s="41" t="s">
        <v>39</v>
      </c>
      <c r="C19" s="41"/>
      <c r="D19" s="41"/>
      <c r="E19" s="2"/>
      <c r="F19" s="2"/>
      <c r="G19" s="37"/>
      <c r="H19" s="2"/>
      <c r="I19" s="2"/>
      <c r="J19" s="40"/>
      <c r="K19" s="2"/>
      <c r="L19" s="2"/>
    </row>
    <row r="20" customFormat="false" ht="18" hidden="false" customHeight="true" outlineLevel="0" collapsed="false">
      <c r="B20" s="41" t="s">
        <v>40</v>
      </c>
      <c r="C20" s="41"/>
      <c r="D20" s="41"/>
      <c r="E20" s="2"/>
      <c r="F20" s="2"/>
      <c r="G20" s="37"/>
      <c r="H20" s="2"/>
      <c r="I20" s="2"/>
      <c r="J20" s="40"/>
      <c r="K20" s="2"/>
      <c r="L20" s="2"/>
    </row>
    <row r="21" customFormat="false" ht="18" hidden="false" customHeight="true" outlineLevel="0" collapsed="false">
      <c r="B21" s="42" t="s">
        <v>41</v>
      </c>
      <c r="C21" s="42"/>
      <c r="D21" s="42"/>
      <c r="E21" s="43"/>
      <c r="F21" s="43"/>
      <c r="G21" s="43"/>
      <c r="H21" s="43"/>
      <c r="I21" s="43"/>
      <c r="J21" s="44"/>
      <c r="K21" s="2"/>
      <c r="L21" s="2"/>
    </row>
    <row r="22" customFormat="false" ht="19.5" hidden="false" customHeight="true" outlineLevel="0" collapsed="false">
      <c r="B22" s="26"/>
      <c r="C22" s="26"/>
      <c r="D22" s="26"/>
      <c r="E22" s="2"/>
      <c r="F22" s="2"/>
      <c r="G22" s="26"/>
      <c r="H22" s="2"/>
      <c r="I22" s="2"/>
      <c r="J22" s="2"/>
      <c r="K22" s="2"/>
      <c r="L22" s="2"/>
    </row>
    <row r="23" customFormat="false" ht="49.5" hidden="false" customHeight="true" outlineLevel="0" collapsed="false">
      <c r="B23" s="45" t="s">
        <v>42</v>
      </c>
      <c r="C23" s="45"/>
      <c r="D23" s="45"/>
      <c r="E23" s="46" t="s">
        <v>43</v>
      </c>
      <c r="F23" s="46"/>
      <c r="G23" s="46"/>
      <c r="H23" s="46"/>
      <c r="I23" s="46"/>
      <c r="J23" s="47" t="s">
        <v>44</v>
      </c>
      <c r="K23" s="2"/>
      <c r="L23" s="2"/>
      <c r="M23" s="48"/>
    </row>
    <row r="24" customFormat="false" ht="19.5" hidden="false" customHeight="true" outlineLevel="0" collapsed="false">
      <c r="B24" s="45"/>
      <c r="C24" s="45"/>
      <c r="D24" s="45"/>
      <c r="E24" s="45" t="s">
        <v>45</v>
      </c>
      <c r="F24" s="45" t="s">
        <v>46</v>
      </c>
      <c r="G24" s="45" t="s">
        <v>47</v>
      </c>
      <c r="H24" s="45" t="s">
        <v>48</v>
      </c>
      <c r="I24" s="45" t="s">
        <v>49</v>
      </c>
      <c r="J24" s="47"/>
      <c r="K24" s="2"/>
      <c r="L24" s="2"/>
    </row>
    <row r="25" customFormat="false" ht="19.5" hidden="false" customHeight="true" outlineLevel="0" collapsed="false">
      <c r="B25" s="49" t="s">
        <v>50</v>
      </c>
      <c r="C25" s="49" t="s">
        <v>51</v>
      </c>
      <c r="D25" s="49"/>
      <c r="E25" s="50"/>
      <c r="F25" s="51" t="n">
        <f aca="false">E25</f>
        <v>0</v>
      </c>
      <c r="G25" s="51" t="n">
        <f aca="false">F25</f>
        <v>0</v>
      </c>
      <c r="H25" s="51" t="n">
        <f aca="false">G25</f>
        <v>0</v>
      </c>
      <c r="I25" s="51" t="n">
        <f aca="false">H25</f>
        <v>0</v>
      </c>
      <c r="J25" s="52" t="n">
        <v>0.04</v>
      </c>
      <c r="K25" s="2"/>
      <c r="L25" s="2"/>
    </row>
    <row r="26" customFormat="false" ht="19.5" hidden="false" customHeight="true" outlineLevel="0" collapsed="false">
      <c r="B26" s="49" t="s">
        <v>52</v>
      </c>
      <c r="C26" s="49" t="s">
        <v>53</v>
      </c>
      <c r="D26" s="49"/>
      <c r="E26" s="50"/>
      <c r="F26" s="51" t="n">
        <f aca="false">E26</f>
        <v>0</v>
      </c>
      <c r="G26" s="51" t="n">
        <f aca="false">F26</f>
        <v>0</v>
      </c>
      <c r="H26" s="51" t="n">
        <f aca="false">G26</f>
        <v>0</v>
      </c>
      <c r="I26" s="51" t="n">
        <f aca="false">H26</f>
        <v>0</v>
      </c>
      <c r="J26" s="52" t="n">
        <v>0.0123</v>
      </c>
      <c r="K26" s="2"/>
      <c r="L26" s="2"/>
    </row>
    <row r="27" customFormat="false" ht="19.5" hidden="false" customHeight="true" outlineLevel="0" collapsed="false">
      <c r="B27" s="49" t="s">
        <v>54</v>
      </c>
      <c r="C27" s="49" t="s">
        <v>55</v>
      </c>
      <c r="D27" s="49"/>
      <c r="E27" s="50"/>
      <c r="F27" s="51" t="n">
        <f aca="false">E27</f>
        <v>0</v>
      </c>
      <c r="G27" s="51" t="n">
        <f aca="false">F27</f>
        <v>0</v>
      </c>
      <c r="H27" s="51" t="n">
        <f aca="false">G27</f>
        <v>0</v>
      </c>
      <c r="I27" s="51" t="n">
        <f aca="false">H27</f>
        <v>0</v>
      </c>
      <c r="J27" s="52" t="n">
        <v>0.008</v>
      </c>
      <c r="K27" s="26"/>
      <c r="L27" s="26"/>
    </row>
    <row r="28" customFormat="false" ht="19.5" hidden="false" customHeight="true" outlineLevel="0" collapsed="false">
      <c r="B28" s="49" t="s">
        <v>56</v>
      </c>
      <c r="C28" s="49" t="s">
        <v>57</v>
      </c>
      <c r="D28" s="49"/>
      <c r="E28" s="50"/>
      <c r="F28" s="51" t="n">
        <f aca="false">E28</f>
        <v>0</v>
      </c>
      <c r="G28" s="51" t="n">
        <f aca="false">F28</f>
        <v>0</v>
      </c>
      <c r="H28" s="51" t="n">
        <f aca="false">G28</f>
        <v>0</v>
      </c>
      <c r="I28" s="51" t="n">
        <f aca="false">H28</f>
        <v>0</v>
      </c>
      <c r="J28" s="52" t="n">
        <v>0.0127</v>
      </c>
      <c r="K28" s="2"/>
      <c r="L28" s="2"/>
    </row>
    <row r="29" customFormat="false" ht="19.5" hidden="false" customHeight="true" outlineLevel="0" collapsed="false">
      <c r="B29" s="49" t="s">
        <v>58</v>
      </c>
      <c r="C29" s="49" t="s">
        <v>59</v>
      </c>
      <c r="D29" s="49"/>
      <c r="E29" s="50"/>
      <c r="F29" s="51" t="n">
        <f aca="false">E29</f>
        <v>0</v>
      </c>
      <c r="G29" s="51" t="n">
        <f aca="false">F29</f>
        <v>0</v>
      </c>
      <c r="H29" s="51" t="n">
        <f aca="false">G29</f>
        <v>0</v>
      </c>
      <c r="I29" s="51" t="n">
        <f aca="false">H29</f>
        <v>0</v>
      </c>
      <c r="J29" s="52" t="n">
        <v>0.074</v>
      </c>
      <c r="K29" s="2"/>
      <c r="L29" s="2"/>
    </row>
    <row r="30" customFormat="false" ht="19.5" hidden="false" customHeight="true" outlineLevel="0" collapsed="false">
      <c r="B30" s="49" t="s">
        <v>60</v>
      </c>
      <c r="C30" s="49" t="s">
        <v>61</v>
      </c>
      <c r="D30" s="49"/>
      <c r="E30" s="53" t="n">
        <v>0.0065</v>
      </c>
      <c r="F30" s="51" t="n">
        <f aca="false">E30</f>
        <v>0.0065</v>
      </c>
      <c r="G30" s="51" t="n">
        <f aca="false">F30</f>
        <v>0.0065</v>
      </c>
      <c r="H30" s="51" t="n">
        <f aca="false">G30</f>
        <v>0.0065</v>
      </c>
      <c r="I30" s="51" t="n">
        <f aca="false">H30</f>
        <v>0.0065</v>
      </c>
      <c r="J30" s="54" t="s">
        <v>62</v>
      </c>
      <c r="K30" s="26"/>
      <c r="L30" s="26"/>
    </row>
    <row r="31" customFormat="false" ht="19.5" hidden="false" customHeight="true" outlineLevel="0" collapsed="false">
      <c r="B31" s="49"/>
      <c r="C31" s="49" t="s">
        <v>63</v>
      </c>
      <c r="D31" s="49"/>
      <c r="E31" s="53" t="n">
        <v>0.03</v>
      </c>
      <c r="F31" s="51" t="n">
        <f aca="false">E31</f>
        <v>0.03</v>
      </c>
      <c r="G31" s="51" t="n">
        <f aca="false">F31</f>
        <v>0.03</v>
      </c>
      <c r="H31" s="51" t="n">
        <f aca="false">G31</f>
        <v>0.03</v>
      </c>
      <c r="I31" s="51" t="n">
        <f aca="false">H31</f>
        <v>0.03</v>
      </c>
      <c r="J31" s="54" t="s">
        <v>62</v>
      </c>
      <c r="K31" s="26"/>
      <c r="L31" s="26"/>
    </row>
    <row r="32" customFormat="false" ht="19.5" hidden="false" customHeight="true" outlineLevel="0" collapsed="false">
      <c r="B32" s="49"/>
      <c r="C32" s="49" t="s">
        <v>64</v>
      </c>
      <c r="D32" s="49"/>
      <c r="E32" s="51" t="n">
        <v>0.05</v>
      </c>
      <c r="F32" s="51" t="n">
        <v>0.04</v>
      </c>
      <c r="G32" s="51" t="n">
        <v>0.03</v>
      </c>
      <c r="H32" s="51" t="n">
        <v>0.025</v>
      </c>
      <c r="I32" s="51" t="n">
        <v>0.02</v>
      </c>
      <c r="J32" s="54" t="s">
        <v>62</v>
      </c>
      <c r="K32" s="26"/>
      <c r="L32" s="26"/>
    </row>
    <row r="33" customFormat="false" ht="19.5" hidden="false" customHeight="true" outlineLevel="0" collapsed="false">
      <c r="B33" s="49"/>
      <c r="C33" s="49" t="s">
        <v>65</v>
      </c>
      <c r="D33" s="49"/>
      <c r="E33" s="55" t="n">
        <f aca="false">IF(I10="DESONERADA",3.6%,0)</f>
        <v>0</v>
      </c>
      <c r="F33" s="51" t="n">
        <f aca="false">E33</f>
        <v>0</v>
      </c>
      <c r="G33" s="51" t="n">
        <f aca="false">F33</f>
        <v>0</v>
      </c>
      <c r="H33" s="51" t="n">
        <f aca="false">G33</f>
        <v>0</v>
      </c>
      <c r="I33" s="51" t="n">
        <f aca="false">H33</f>
        <v>0</v>
      </c>
      <c r="J33" s="56" t="s">
        <v>62</v>
      </c>
      <c r="K33" s="26"/>
      <c r="L33" s="26"/>
    </row>
    <row r="34" customFormat="false" ht="19.5" hidden="false" customHeight="true" outlineLevel="0" collapsed="false">
      <c r="B34" s="57" t="s">
        <v>66</v>
      </c>
      <c r="C34" s="57"/>
      <c r="D34" s="57"/>
      <c r="E34" s="58" t="n">
        <f aca="false">(((1+E27+E25+E28)*(1+E26)*(1+E29))/(1-(E30+E31+E32+E33))-1)</f>
        <v>0.0946907498631637</v>
      </c>
      <c r="F34" s="59" t="n">
        <f aca="false">(((1+F27+F25+F28)*(1+F26)*(1+F29))/(1-(F30+F31+F32+F33))-1)</f>
        <v>0.0828370330265296</v>
      </c>
      <c r="G34" s="59" t="n">
        <f aca="false">(((1+G27+G25+G28)*(1+G26)*(1+G29))/(1-(G30+G31+G32+G33))-1)</f>
        <v>0.0712372790573113</v>
      </c>
      <c r="H34" s="59" t="n">
        <f aca="false">(((1+H27+H25+H28)*(1+H26)*(1+H29))/(1-(H30+H31+H32+H33))-1)</f>
        <v>0.0655301012253595</v>
      </c>
      <c r="I34" s="59" t="n">
        <f aca="false">(((1+I27+I25+I28)*(1+I26)*(1+I29))/(1-(I30+I31+I32+I33))-1)</f>
        <v>0.0598834128245893</v>
      </c>
      <c r="J34" s="54" t="s">
        <v>62</v>
      </c>
    </row>
    <row r="35" customFormat="false" ht="19.5" hidden="false" customHeight="true" outlineLevel="0" collapsed="false">
      <c r="B35" s="60" t="s">
        <v>67</v>
      </c>
      <c r="C35" s="60"/>
      <c r="D35" s="60"/>
      <c r="E35" s="61" t="n">
        <f aca="false">ROUND(E34,4)</f>
        <v>0.0947</v>
      </c>
      <c r="F35" s="62" t="n">
        <f aca="false">ROUND(F34,4)</f>
        <v>0.0828</v>
      </c>
      <c r="G35" s="62" t="n">
        <f aca="false">ROUND(G34,4)</f>
        <v>0.0712</v>
      </c>
      <c r="H35" s="62" t="n">
        <f aca="false">ROUND(H34,4)</f>
        <v>0.0655</v>
      </c>
      <c r="I35" s="62" t="n">
        <f aca="false">ROUND(I34,4)</f>
        <v>0.0599</v>
      </c>
    </row>
    <row r="36" customFormat="false" ht="19.5" hidden="false" customHeight="true" outlineLevel="0" collapsed="false">
      <c r="B36" s="26"/>
      <c r="C36" s="26"/>
      <c r="D36" s="26"/>
      <c r="E36" s="63"/>
      <c r="F36" s="2"/>
      <c r="G36" s="2"/>
    </row>
    <row r="37" customFormat="false" ht="49.5" hidden="false" customHeight="true" outlineLevel="0" collapsed="false">
      <c r="B37" s="45" t="s">
        <v>68</v>
      </c>
      <c r="C37" s="45"/>
      <c r="D37" s="45"/>
      <c r="E37" s="64" t="s">
        <v>43</v>
      </c>
      <c r="F37" s="64"/>
      <c r="G37" s="64"/>
      <c r="H37" s="64"/>
      <c r="I37" s="64"/>
      <c r="J37" s="47" t="s">
        <v>44</v>
      </c>
    </row>
    <row r="38" customFormat="false" ht="19.5" hidden="false" customHeight="true" outlineLevel="0" collapsed="false">
      <c r="B38" s="45"/>
      <c r="C38" s="45"/>
      <c r="D38" s="45"/>
      <c r="E38" s="65" t="s">
        <v>45</v>
      </c>
      <c r="F38" s="45" t="s">
        <v>46</v>
      </c>
      <c r="G38" s="45" t="s">
        <v>47</v>
      </c>
      <c r="H38" s="45" t="s">
        <v>48</v>
      </c>
      <c r="I38" s="45" t="s">
        <v>49</v>
      </c>
      <c r="J38" s="47"/>
    </row>
    <row r="39" customFormat="false" ht="19.5" hidden="false" customHeight="true" outlineLevel="0" collapsed="false">
      <c r="B39" s="49" t="s">
        <v>50</v>
      </c>
      <c r="C39" s="49" t="s">
        <v>51</v>
      </c>
      <c r="D39" s="49"/>
      <c r="E39" s="50"/>
      <c r="F39" s="51" t="n">
        <f aca="false">E39</f>
        <v>0</v>
      </c>
      <c r="G39" s="51" t="n">
        <f aca="false">F39</f>
        <v>0</v>
      </c>
      <c r="H39" s="51" t="n">
        <f aca="false">G39</f>
        <v>0</v>
      </c>
      <c r="I39" s="51" t="n">
        <f aca="false">H39</f>
        <v>0</v>
      </c>
      <c r="J39" s="52" t="n">
        <v>0.0345</v>
      </c>
    </row>
    <row r="40" customFormat="false" ht="19.5" hidden="false" customHeight="true" outlineLevel="0" collapsed="false">
      <c r="B40" s="49" t="s">
        <v>52</v>
      </c>
      <c r="C40" s="49" t="s">
        <v>53</v>
      </c>
      <c r="D40" s="49"/>
      <c r="E40" s="50"/>
      <c r="F40" s="51" t="n">
        <f aca="false">E40</f>
        <v>0</v>
      </c>
      <c r="G40" s="51" t="n">
        <f aca="false">F40</f>
        <v>0</v>
      </c>
      <c r="H40" s="51" t="n">
        <f aca="false">G40</f>
        <v>0</v>
      </c>
      <c r="I40" s="51" t="n">
        <f aca="false">H40</f>
        <v>0</v>
      </c>
      <c r="J40" s="52" t="n">
        <v>0.0085</v>
      </c>
    </row>
    <row r="41" customFormat="false" ht="19.5" hidden="false" customHeight="true" outlineLevel="0" collapsed="false">
      <c r="B41" s="49" t="s">
        <v>54</v>
      </c>
      <c r="C41" s="49" t="s">
        <v>55</v>
      </c>
      <c r="D41" s="49"/>
      <c r="E41" s="50"/>
      <c r="F41" s="51" t="n">
        <f aca="false">E41</f>
        <v>0</v>
      </c>
      <c r="G41" s="51" t="n">
        <f aca="false">F41</f>
        <v>0</v>
      </c>
      <c r="H41" s="51" t="n">
        <f aca="false">G41</f>
        <v>0</v>
      </c>
      <c r="I41" s="51" t="n">
        <f aca="false">H41</f>
        <v>0</v>
      </c>
      <c r="J41" s="52" t="n">
        <v>0.0048</v>
      </c>
    </row>
    <row r="42" customFormat="false" ht="19.5" hidden="false" customHeight="true" outlineLevel="0" collapsed="false">
      <c r="B42" s="49" t="s">
        <v>56</v>
      </c>
      <c r="C42" s="49" t="s">
        <v>57</v>
      </c>
      <c r="D42" s="49"/>
      <c r="E42" s="50"/>
      <c r="F42" s="51" t="n">
        <f aca="false">E42</f>
        <v>0</v>
      </c>
      <c r="G42" s="51" t="n">
        <f aca="false">F42</f>
        <v>0</v>
      </c>
      <c r="H42" s="51" t="n">
        <f aca="false">G42</f>
        <v>0</v>
      </c>
      <c r="I42" s="51" t="n">
        <f aca="false">H42</f>
        <v>0</v>
      </c>
      <c r="J42" s="52" t="n">
        <v>0.0085</v>
      </c>
    </row>
    <row r="43" customFormat="false" ht="19.5" hidden="false" customHeight="true" outlineLevel="0" collapsed="false">
      <c r="B43" s="49" t="s">
        <v>58</v>
      </c>
      <c r="C43" s="49" t="s">
        <v>59</v>
      </c>
      <c r="D43" s="49"/>
      <c r="E43" s="50"/>
      <c r="F43" s="51" t="n">
        <f aca="false">E43</f>
        <v>0</v>
      </c>
      <c r="G43" s="51" t="n">
        <f aca="false">F43</f>
        <v>0</v>
      </c>
      <c r="H43" s="51" t="n">
        <f aca="false">G43</f>
        <v>0</v>
      </c>
      <c r="I43" s="51" t="n">
        <f aca="false">H43</f>
        <v>0</v>
      </c>
      <c r="J43" s="52" t="n">
        <v>0.0511</v>
      </c>
    </row>
    <row r="44" customFormat="false" ht="19.5" hidden="false" customHeight="true" outlineLevel="0" collapsed="false">
      <c r="B44" s="49" t="s">
        <v>60</v>
      </c>
      <c r="C44" s="49" t="s">
        <v>61</v>
      </c>
      <c r="D44" s="49"/>
      <c r="E44" s="53" t="n">
        <v>0.0065</v>
      </c>
      <c r="F44" s="51" t="n">
        <f aca="false">E44</f>
        <v>0.0065</v>
      </c>
      <c r="G44" s="51" t="n">
        <f aca="false">F44</f>
        <v>0.0065</v>
      </c>
      <c r="H44" s="51" t="n">
        <f aca="false">G44</f>
        <v>0.0065</v>
      </c>
      <c r="I44" s="51" t="n">
        <f aca="false">H44</f>
        <v>0.0065</v>
      </c>
      <c r="J44" s="54" t="s">
        <v>62</v>
      </c>
    </row>
    <row r="45" customFormat="false" ht="19.5" hidden="false" customHeight="true" outlineLevel="0" collapsed="false">
      <c r="B45" s="49"/>
      <c r="C45" s="49" t="s">
        <v>63</v>
      </c>
      <c r="D45" s="49"/>
      <c r="E45" s="53" t="n">
        <v>0.03</v>
      </c>
      <c r="F45" s="51" t="n">
        <f aca="false">E45</f>
        <v>0.03</v>
      </c>
      <c r="G45" s="51" t="n">
        <f aca="false">F45</f>
        <v>0.03</v>
      </c>
      <c r="H45" s="51" t="n">
        <f aca="false">G45</f>
        <v>0.03</v>
      </c>
      <c r="I45" s="51" t="n">
        <f aca="false">H45</f>
        <v>0.03</v>
      </c>
      <c r="J45" s="54" t="s">
        <v>62</v>
      </c>
    </row>
    <row r="46" customFormat="false" ht="19.5" hidden="false" customHeight="true" outlineLevel="0" collapsed="false">
      <c r="B46" s="49"/>
      <c r="C46" s="49" t="s">
        <v>64</v>
      </c>
      <c r="D46" s="49"/>
      <c r="E46" s="51" t="n">
        <v>0</v>
      </c>
      <c r="F46" s="51" t="n">
        <v>0</v>
      </c>
      <c r="G46" s="51" t="n">
        <v>0</v>
      </c>
      <c r="H46" s="51" t="n">
        <v>0</v>
      </c>
      <c r="I46" s="51" t="n">
        <v>0</v>
      </c>
      <c r="J46" s="54" t="s">
        <v>62</v>
      </c>
    </row>
    <row r="47" customFormat="false" ht="19.5" hidden="false" customHeight="true" outlineLevel="0" collapsed="false">
      <c r="B47" s="49"/>
      <c r="C47" s="49" t="s">
        <v>65</v>
      </c>
      <c r="D47" s="49"/>
      <c r="E47" s="55" t="n">
        <f aca="false">IF(I10="DESONERADA",3.6%,0)</f>
        <v>0</v>
      </c>
      <c r="F47" s="51" t="n">
        <f aca="false">E47</f>
        <v>0</v>
      </c>
      <c r="G47" s="51" t="n">
        <f aca="false">F47</f>
        <v>0</v>
      </c>
      <c r="H47" s="51" t="n">
        <f aca="false">G47</f>
        <v>0</v>
      </c>
      <c r="I47" s="51" t="n">
        <f aca="false">H47</f>
        <v>0</v>
      </c>
      <c r="J47" s="54" t="s">
        <v>62</v>
      </c>
    </row>
    <row r="48" customFormat="false" ht="19.5" hidden="false" customHeight="true" outlineLevel="0" collapsed="false">
      <c r="B48" s="57" t="s">
        <v>66</v>
      </c>
      <c r="C48" s="57"/>
      <c r="D48" s="57"/>
      <c r="E48" s="59" t="n">
        <f aca="false">(((1+E41+E39+E42)*(1+E40)*(1+E43))/(1-(E44+E45+E46+E47))-1)</f>
        <v>0.0378827192527245</v>
      </c>
      <c r="F48" s="59" t="n">
        <f aca="false">(((1+F41+F39+F42)*(1+F40)*(1+F43))/(1-(F44+F45+F46+F47))-1)</f>
        <v>0.0378827192527245</v>
      </c>
      <c r="G48" s="59" t="n">
        <f aca="false">(((1+G41+G39+G42)*(1+G40)*(1+G43))/(1-(G44+G45+G46+G47))-1)</f>
        <v>0.0378827192527245</v>
      </c>
      <c r="H48" s="59" t="n">
        <f aca="false">(((1+H41+H39+H42)*(1+H40)*(1+H43))/(1-(H44+H45+H46+H47))-1)</f>
        <v>0.0378827192527245</v>
      </c>
      <c r="I48" s="59" t="n">
        <f aca="false">(((1+I41+I39+I42)*(1+I40)*(1+I43))/(1-(I44+I45+I46+I47))-1)</f>
        <v>0.0378827192527245</v>
      </c>
      <c r="J48" s="54" t="s">
        <v>62</v>
      </c>
    </row>
    <row r="49" customFormat="false" ht="19.5" hidden="false" customHeight="true" outlineLevel="0" collapsed="false">
      <c r="B49" s="66" t="s">
        <v>67</v>
      </c>
      <c r="C49" s="66"/>
      <c r="D49" s="66"/>
      <c r="E49" s="67" t="n">
        <f aca="false">ROUND(E48,4)</f>
        <v>0.0379</v>
      </c>
      <c r="F49" s="67" t="n">
        <f aca="false">ROUND(F48,4)</f>
        <v>0.0379</v>
      </c>
      <c r="G49" s="67" t="n">
        <f aca="false">ROUND(G48,4)</f>
        <v>0.0379</v>
      </c>
      <c r="H49" s="67" t="n">
        <f aca="false">ROUND(H48,4)</f>
        <v>0.0379</v>
      </c>
      <c r="I49" s="67" t="n">
        <f aca="false">ROUND(I48,4)</f>
        <v>0.0379</v>
      </c>
    </row>
    <row r="50" customFormat="false" ht="19.5" hidden="false" customHeight="true" outlineLevel="0" collapsed="false">
      <c r="B50" s="26"/>
      <c r="C50" s="68"/>
      <c r="D50" s="68"/>
      <c r="E50" s="68"/>
      <c r="F50" s="68"/>
      <c r="G50" s="69"/>
    </row>
    <row r="51" customFormat="false" ht="21" hidden="false" customHeight="true" outlineLevel="0" collapsed="false">
      <c r="B51" s="70" t="s">
        <v>69</v>
      </c>
      <c r="C51" s="70"/>
      <c r="D51" s="70"/>
      <c r="E51" s="70"/>
      <c r="F51" s="70"/>
      <c r="G51" s="70"/>
      <c r="H51" s="70"/>
      <c r="I51" s="70"/>
      <c r="J51" s="70"/>
    </row>
    <row r="52" customFormat="false" ht="18" hidden="false" customHeight="true" outlineLevel="0" collapsed="false">
      <c r="B52" s="71" t="s">
        <v>70</v>
      </c>
      <c r="C52" s="71"/>
      <c r="D52" s="71"/>
      <c r="E52" s="71"/>
      <c r="F52" s="71"/>
      <c r="G52" s="71"/>
      <c r="H52" s="71"/>
      <c r="I52" s="71"/>
      <c r="J52" s="71"/>
    </row>
    <row r="53" customFormat="false" ht="18.75" hidden="false" customHeight="true" outlineLevel="0" collapsed="false">
      <c r="B53" s="71" t="s">
        <v>71</v>
      </c>
      <c r="C53" s="71"/>
      <c r="D53" s="71"/>
      <c r="E53" s="71"/>
      <c r="F53" s="71"/>
      <c r="G53" s="71"/>
      <c r="H53" s="71"/>
      <c r="I53" s="71"/>
      <c r="J53" s="71"/>
    </row>
    <row r="54" customFormat="false" ht="16.5" hidden="false" customHeight="true" outlineLevel="0" collapsed="false">
      <c r="B54" s="71" t="s">
        <v>72</v>
      </c>
      <c r="C54" s="71"/>
      <c r="D54" s="71"/>
      <c r="E54" s="71"/>
      <c r="F54" s="71"/>
      <c r="G54" s="71"/>
      <c r="H54" s="71"/>
      <c r="I54" s="71"/>
      <c r="J54" s="71"/>
    </row>
    <row r="55" customFormat="false" ht="40.5" hidden="false" customHeight="true" outlineLevel="0" collapsed="false">
      <c r="B55" s="71" t="s">
        <v>73</v>
      </c>
      <c r="C55" s="71"/>
      <c r="D55" s="71"/>
      <c r="E55" s="71"/>
      <c r="F55" s="71"/>
      <c r="G55" s="71"/>
      <c r="H55" s="71"/>
      <c r="I55" s="71"/>
      <c r="J55" s="71"/>
    </row>
    <row r="56" customFormat="false" ht="23.25" hidden="false" customHeight="true" outlineLevel="0" collapsed="false">
      <c r="B56" s="72" t="s">
        <v>74</v>
      </c>
      <c r="C56" s="72"/>
      <c r="D56" s="72"/>
      <c r="E56" s="72"/>
      <c r="F56" s="72"/>
      <c r="G56" s="72"/>
      <c r="H56" s="72"/>
      <c r="I56" s="72"/>
      <c r="J56" s="72"/>
    </row>
    <row r="57" customFormat="false" ht="31.5" hidden="false" customHeight="true" outlineLevel="0" collapsed="false">
      <c r="B57" s="73" t="s">
        <v>75</v>
      </c>
      <c r="C57" s="73"/>
      <c r="D57" s="73"/>
      <c r="E57" s="73"/>
      <c r="F57" s="73"/>
      <c r="G57" s="73"/>
      <c r="H57" s="73"/>
      <c r="I57" s="73"/>
      <c r="J57" s="73"/>
    </row>
    <row r="58" customFormat="false" ht="19.5" hidden="false" customHeight="true" outlineLevel="0" collapsed="false">
      <c r="B58" s="73" t="s">
        <v>76</v>
      </c>
      <c r="C58" s="73"/>
      <c r="D58" s="73"/>
      <c r="E58" s="73"/>
      <c r="F58" s="73"/>
      <c r="G58" s="73"/>
      <c r="H58" s="73"/>
      <c r="I58" s="73"/>
      <c r="J58" s="73"/>
    </row>
    <row r="59" customFormat="false" ht="30.75" hidden="false" customHeight="true" outlineLevel="0" collapsed="false">
      <c r="B59" s="73" t="s">
        <v>77</v>
      </c>
      <c r="C59" s="73"/>
      <c r="D59" s="73"/>
      <c r="E59" s="73"/>
      <c r="F59" s="73"/>
      <c r="G59" s="73"/>
      <c r="H59" s="73"/>
      <c r="I59" s="73"/>
      <c r="J59" s="73"/>
    </row>
    <row r="60" customFormat="false" ht="24.75" hidden="false" customHeight="true" outlineLevel="0" collapsed="false">
      <c r="B60" s="74" t="s">
        <v>78</v>
      </c>
      <c r="C60" s="74"/>
      <c r="D60" s="74"/>
      <c r="E60" s="74"/>
      <c r="F60" s="74"/>
      <c r="G60" s="74"/>
      <c r="H60" s="74"/>
      <c r="I60" s="74"/>
      <c r="J60" s="74"/>
    </row>
  </sheetData>
  <sheetProtection sheet="true" password="cb95" objects="true" scenarios="true"/>
  <mergeCells count="56">
    <mergeCell ref="B2:J2"/>
    <mergeCell ref="B3:J3"/>
    <mergeCell ref="B4:J4"/>
    <mergeCell ref="B6:J6"/>
    <mergeCell ref="B8:J8"/>
    <mergeCell ref="B10:H10"/>
    <mergeCell ref="I10:J10"/>
    <mergeCell ref="B12:D12"/>
    <mergeCell ref="B13:D13"/>
    <mergeCell ref="B15:D15"/>
    <mergeCell ref="B16:D16"/>
    <mergeCell ref="B17:D17"/>
    <mergeCell ref="B18:D18"/>
    <mergeCell ref="B19:D19"/>
    <mergeCell ref="B20:D20"/>
    <mergeCell ref="B21:D21"/>
    <mergeCell ref="B23:D24"/>
    <mergeCell ref="E23:I23"/>
    <mergeCell ref="J23:J24"/>
    <mergeCell ref="C25:D25"/>
    <mergeCell ref="C26:D26"/>
    <mergeCell ref="C27:D27"/>
    <mergeCell ref="C28:D28"/>
    <mergeCell ref="C29:D29"/>
    <mergeCell ref="B30:B33"/>
    <mergeCell ref="C30:D30"/>
    <mergeCell ref="C31:D31"/>
    <mergeCell ref="C32:D32"/>
    <mergeCell ref="C33:D33"/>
    <mergeCell ref="B34:D34"/>
    <mergeCell ref="B35:D35"/>
    <mergeCell ref="B37:D38"/>
    <mergeCell ref="E37:I37"/>
    <mergeCell ref="J37:J38"/>
    <mergeCell ref="C39:D39"/>
    <mergeCell ref="C40:D40"/>
    <mergeCell ref="C41:D41"/>
    <mergeCell ref="C42:D42"/>
    <mergeCell ref="C43:D43"/>
    <mergeCell ref="B44:B47"/>
    <mergeCell ref="C44:D44"/>
    <mergeCell ref="C45:D45"/>
    <mergeCell ref="C46:D46"/>
    <mergeCell ref="C47:D47"/>
    <mergeCell ref="B48:D48"/>
    <mergeCell ref="B49:D49"/>
    <mergeCell ref="B51:J51"/>
    <mergeCell ref="B52:J52"/>
    <mergeCell ref="B53:J53"/>
    <mergeCell ref="B54:J54"/>
    <mergeCell ref="B55:J55"/>
    <mergeCell ref="B56:J56"/>
    <mergeCell ref="B57:J57"/>
    <mergeCell ref="B58:J58"/>
    <mergeCell ref="B59:J59"/>
    <mergeCell ref="B60:J60"/>
  </mergeCells>
  <dataValidations count="1">
    <dataValidation allowBlank="true" errorStyle="stop" operator="between" showDropDown="false" showErrorMessage="true" showInputMessage="true" sqref="I10:J10" type="list">
      <formula1>$N$10:$N$11</formula1>
      <formula2>0</formula2>
    </dataValidation>
  </dataValidation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65362"/>
  <sheetViews>
    <sheetView showFormulas="false" showGridLines="false" showRowColHeaders="true" showZeros="true" rightToLeft="false" tabSelected="false" showOutlineSymbols="true" defaultGridColor="true" view="normal" topLeftCell="A6" colorId="64" zoomScale="100" zoomScaleNormal="100" zoomScalePageLayoutView="100" workbookViewId="0">
      <selection pane="topLeft" activeCell="D8" activeCellId="0" sqref="D8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75" width="24.38"/>
    <col collapsed="false" customWidth="true" hidden="false" outlineLevel="0" max="3" min="3" style="75" width="12.76"/>
    <col collapsed="false" customWidth="true" hidden="false" outlineLevel="0" max="4" min="4" style="75" width="14.38"/>
    <col collapsed="false" customWidth="true" hidden="false" outlineLevel="0" max="5" min="5" style="75" width="14.25"/>
    <col collapsed="false" customWidth="true" hidden="false" outlineLevel="0" max="9" min="6" style="75" width="12.76"/>
    <col collapsed="false" customWidth="true" hidden="false" outlineLevel="0" max="10" min="10" style="75" width="12.62"/>
    <col collapsed="false" customWidth="true" hidden="false" outlineLevel="0" max="11" min="11" style="75" width="13.38"/>
    <col collapsed="false" customWidth="true" hidden="false" outlineLevel="0" max="13" min="12" style="75" width="12.62"/>
    <col collapsed="false" customWidth="true" hidden="false" outlineLevel="0" max="14" min="14" style="75" width="13"/>
    <col collapsed="false" customWidth="true" hidden="false" outlineLevel="0" max="15" min="15" style="75" width="12.37"/>
    <col collapsed="false" customWidth="true" hidden="false" outlineLevel="0" max="16" min="16" style="75" width="12.76"/>
    <col collapsed="false" customWidth="true" hidden="false" outlineLevel="0" max="17" min="17" style="75" width="18.26"/>
    <col collapsed="false" customWidth="false" hidden="false" outlineLevel="0" max="988" min="18" style="75" width="10.61"/>
    <col collapsed="false" customWidth="false" hidden="false" outlineLevel="0" max="1006" min="989" style="1" width="10.61"/>
    <col collapsed="false" customWidth="true" hidden="false" outlineLevel="0" max="1024" min="100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79</v>
      </c>
      <c r="C2" s="3"/>
      <c r="D2" s="3"/>
      <c r="E2" s="3"/>
      <c r="F2" s="3"/>
      <c r="G2" s="3"/>
      <c r="H2" s="3"/>
      <c r="I2" s="3"/>
      <c r="J2" s="3"/>
      <c r="K2" s="3"/>
      <c r="L2" s="3"/>
      <c r="M2" s="76"/>
    </row>
    <row r="3" customFormat="false" ht="39.75" hidden="false" customHeight="true" outlineLevel="0" collapsed="false">
      <c r="B3" s="5" t="s">
        <v>80</v>
      </c>
      <c r="C3" s="5"/>
      <c r="D3" s="5"/>
      <c r="E3" s="5"/>
      <c r="F3" s="5"/>
      <c r="G3" s="5"/>
      <c r="H3" s="5"/>
      <c r="I3" s="5"/>
      <c r="J3" s="5"/>
      <c r="K3" s="5"/>
      <c r="L3" s="5"/>
      <c r="M3" s="76"/>
    </row>
    <row r="4" s="76" customFormat="true" ht="19.5" hidden="false" customHeight="true" outlineLevel="0" collapsed="false">
      <c r="B4" s="77"/>
      <c r="C4" s="77"/>
      <c r="D4" s="77"/>
      <c r="E4" s="77"/>
      <c r="F4" s="77"/>
      <c r="G4" s="77"/>
      <c r="H4" s="77"/>
      <c r="I4" s="77"/>
      <c r="J4" s="78"/>
      <c r="K4" s="78"/>
      <c r="L4" s="78"/>
      <c r="M4" s="69"/>
      <c r="AKW4" s="79"/>
      <c r="AKX4" s="79"/>
      <c r="AKY4" s="79"/>
      <c r="AKZ4" s="79"/>
    </row>
    <row r="5" s="76" customFormat="true" ht="24.75" hidden="false" customHeight="true" outlineLevel="0" collapsed="false">
      <c r="B5" s="8" t="s">
        <v>81</v>
      </c>
      <c r="C5" s="8"/>
      <c r="D5" s="8"/>
      <c r="E5" s="8"/>
      <c r="F5" s="8"/>
      <c r="G5" s="8"/>
      <c r="H5" s="8"/>
      <c r="I5" s="8"/>
      <c r="J5" s="8"/>
      <c r="K5" s="8"/>
      <c r="L5" s="8"/>
      <c r="M5" s="80"/>
      <c r="AKW5" s="79"/>
      <c r="AKX5" s="79"/>
      <c r="AKY5" s="79"/>
      <c r="AKZ5" s="79"/>
    </row>
    <row r="6" s="76" customFormat="true" ht="19.5" hidden="false" customHeight="true" outlineLevel="0" collapsed="false">
      <c r="B6" s="7"/>
      <c r="C6" s="7"/>
      <c r="D6" s="7"/>
      <c r="E6" s="7"/>
      <c r="F6" s="7"/>
      <c r="G6" s="7"/>
      <c r="H6" s="2"/>
      <c r="I6" s="2"/>
      <c r="J6" s="78"/>
      <c r="K6" s="78"/>
      <c r="L6" s="78"/>
      <c r="M6" s="69"/>
      <c r="AKW6" s="79"/>
      <c r="AKX6" s="79"/>
      <c r="AKY6" s="79"/>
      <c r="AKZ6" s="79"/>
    </row>
    <row r="7" s="76" customFormat="true" ht="50.25" hidden="false" customHeight="true" outlineLevel="0" collapsed="false">
      <c r="B7" s="81" t="s">
        <v>82</v>
      </c>
      <c r="C7" s="81" t="s">
        <v>83</v>
      </c>
      <c r="D7" s="82" t="s">
        <v>84</v>
      </c>
      <c r="E7" s="82" t="s">
        <v>85</v>
      </c>
      <c r="F7" s="82" t="s">
        <v>86</v>
      </c>
      <c r="G7" s="82" t="s">
        <v>87</v>
      </c>
      <c r="H7" s="78"/>
      <c r="I7" s="78"/>
      <c r="J7" s="78"/>
      <c r="K7" s="78"/>
      <c r="L7" s="69"/>
      <c r="AKV7" s="79"/>
      <c r="AKW7" s="79"/>
      <c r="AKX7" s="79"/>
      <c r="AKY7" s="79"/>
    </row>
    <row r="8" s="76" customFormat="true" ht="19.5" hidden="false" customHeight="true" outlineLevel="0" collapsed="false">
      <c r="B8" s="83" t="n">
        <v>3673771.68</v>
      </c>
      <c r="C8" s="84" t="n">
        <f aca="false">IF(BDI!I10="DESONERADA",31.42%,26.24%)</f>
        <v>0.2624</v>
      </c>
      <c r="D8" s="85" t="n">
        <f aca="false">Proposta!D15</f>
        <v>0</v>
      </c>
      <c r="E8" s="86" t="n">
        <f aca="false">BDI!E35</f>
        <v>0.0947</v>
      </c>
      <c r="F8" s="87" t="n">
        <f aca="false">1-D8/B8</f>
        <v>1</v>
      </c>
      <c r="G8" s="88" t="n">
        <f aca="false">IF((1-(1+C8)*(1-F8)/(1+E8))&lt;0,0,1-(1+C8)*(1-F8)/(1+E8))</f>
        <v>1</v>
      </c>
      <c r="H8" s="78"/>
      <c r="I8" s="78"/>
      <c r="J8" s="78"/>
      <c r="K8" s="78"/>
      <c r="L8" s="69"/>
      <c r="AKV8" s="79"/>
      <c r="AKW8" s="79"/>
      <c r="AKX8" s="79"/>
      <c r="AKY8" s="79"/>
    </row>
    <row r="9" s="76" customFormat="true" ht="19.5" hidden="false" customHeight="true" outlineLevel="0" collapsed="false">
      <c r="B9" s="77"/>
      <c r="C9" s="77"/>
      <c r="D9" s="77"/>
      <c r="E9" s="77"/>
      <c r="F9" s="77"/>
      <c r="G9" s="77"/>
      <c r="H9" s="77"/>
      <c r="I9" s="77"/>
      <c r="J9" s="78"/>
      <c r="K9" s="78"/>
      <c r="L9" s="78"/>
      <c r="M9" s="69"/>
      <c r="AKW9" s="79"/>
      <c r="AKX9" s="79"/>
      <c r="AKY9" s="79"/>
      <c r="AKZ9" s="79"/>
    </row>
    <row r="10" customFormat="false" ht="24.75" hidden="false" customHeight="true" outlineLevel="0" collapsed="false">
      <c r="B10" s="8" t="s">
        <v>88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0"/>
      <c r="AKW10" s="79"/>
      <c r="AKX10" s="79"/>
      <c r="AKY10" s="79"/>
      <c r="AKZ10" s="79"/>
    </row>
    <row r="11" customFormat="false" ht="19.5" hidden="false" customHeight="true" outlineLevel="0" collapsed="false"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AKW11" s="79"/>
      <c r="AKX11" s="79"/>
      <c r="AKY11" s="79"/>
      <c r="AKZ11" s="79"/>
    </row>
    <row r="12" customFormat="false" ht="14.25" hidden="false" customHeight="true" outlineLevel="0" collapsed="false">
      <c r="B12" s="90"/>
      <c r="C12" s="90" t="s">
        <v>89</v>
      </c>
      <c r="D12" s="90" t="s">
        <v>90</v>
      </c>
      <c r="E12" s="90" t="s">
        <v>91</v>
      </c>
      <c r="F12" s="90" t="s">
        <v>90</v>
      </c>
      <c r="G12" s="90" t="s">
        <v>92</v>
      </c>
      <c r="H12" s="90" t="s">
        <v>93</v>
      </c>
      <c r="I12" s="90" t="s">
        <v>94</v>
      </c>
      <c r="J12" s="91"/>
      <c r="K12" s="92"/>
      <c r="L12" s="92"/>
      <c r="M12" s="92"/>
      <c r="N12" s="92"/>
      <c r="O12" s="92"/>
      <c r="P12" s="92"/>
      <c r="AKW12" s="79"/>
      <c r="AKX12" s="79"/>
      <c r="AKY12" s="79"/>
      <c r="AKZ12" s="79"/>
    </row>
    <row r="13" customFormat="false" ht="37.5" hidden="false" customHeight="true" outlineLevel="0" collapsed="false">
      <c r="B13" s="90"/>
      <c r="C13" s="90" t="s">
        <v>95</v>
      </c>
      <c r="D13" s="90" t="s">
        <v>96</v>
      </c>
      <c r="E13" s="90" t="s">
        <v>95</v>
      </c>
      <c r="F13" s="90" t="s">
        <v>96</v>
      </c>
      <c r="G13" s="90" t="s">
        <v>95</v>
      </c>
      <c r="H13" s="90" t="s">
        <v>96</v>
      </c>
      <c r="I13" s="90" t="s">
        <v>97</v>
      </c>
      <c r="J13" s="93"/>
      <c r="K13" s="80"/>
      <c r="L13" s="80"/>
      <c r="M13" s="80"/>
      <c r="N13" s="80"/>
      <c r="O13" s="80"/>
      <c r="P13" s="80"/>
      <c r="AKW13" s="79"/>
      <c r="AKX13" s="79"/>
      <c r="AKY13" s="79"/>
      <c r="AKZ13" s="79"/>
    </row>
    <row r="14" customFormat="false" ht="19.5" hidden="false" customHeight="true" outlineLevel="0" collapsed="false">
      <c r="B14" s="94" t="s">
        <v>98</v>
      </c>
      <c r="C14" s="95" t="n">
        <f aca="false">D14/12</f>
        <v>0</v>
      </c>
      <c r="D14" s="95" t="n">
        <f aca="false">(I44*12)+(J44*4)+(K44*2)+L44</f>
        <v>0</v>
      </c>
      <c r="E14" s="95" t="n">
        <f aca="false">F14/12</f>
        <v>0</v>
      </c>
      <c r="F14" s="95" t="n">
        <f aca="false">H14-D14</f>
        <v>0</v>
      </c>
      <c r="G14" s="95" t="n">
        <f aca="false">C14+E14</f>
        <v>0</v>
      </c>
      <c r="H14" s="95" t="n">
        <f aca="false">I14/2</f>
        <v>0</v>
      </c>
      <c r="I14" s="95" t="n">
        <f aca="false">D8</f>
        <v>0</v>
      </c>
      <c r="J14" s="93"/>
      <c r="K14" s="80"/>
      <c r="L14" s="80"/>
      <c r="M14" s="80"/>
      <c r="N14" s="80"/>
      <c r="O14" s="80"/>
      <c r="P14" s="80"/>
      <c r="AKW14" s="79"/>
      <c r="AKX14" s="79"/>
      <c r="AKY14" s="79"/>
      <c r="AKZ14" s="79"/>
    </row>
    <row r="15" customFormat="false" ht="19.5" hidden="false" customHeight="true" outlineLevel="0" collapsed="false">
      <c r="B15" s="89"/>
      <c r="C15" s="89"/>
      <c r="D15" s="89"/>
      <c r="E15" s="89"/>
      <c r="F15" s="89"/>
      <c r="G15" s="89"/>
      <c r="H15" s="89"/>
      <c r="I15" s="89"/>
      <c r="J15" s="93"/>
      <c r="K15" s="80"/>
      <c r="L15" s="80"/>
      <c r="M15" s="80"/>
      <c r="N15" s="80"/>
      <c r="O15" s="80"/>
      <c r="P15" s="80"/>
      <c r="AKW15" s="79"/>
      <c r="AKX15" s="79"/>
      <c r="AKY15" s="79"/>
      <c r="AKZ15" s="79"/>
    </row>
    <row r="16" customFormat="false" ht="19.5" hidden="false" customHeight="true" outlineLevel="0" collapsed="false">
      <c r="B16" s="8" t="s">
        <v>99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0"/>
      <c r="N16" s="80"/>
      <c r="O16" s="80"/>
      <c r="P16" s="80"/>
      <c r="AKW16" s="79"/>
      <c r="AKX16" s="79"/>
      <c r="AKY16" s="79"/>
      <c r="AKZ16" s="79"/>
    </row>
    <row r="17" customFormat="false" ht="19.5" hidden="false" customHeight="true" outlineLevel="0" collapsed="false">
      <c r="B17" s="76"/>
      <c r="C17" s="76"/>
      <c r="D17" s="76"/>
      <c r="E17" s="76"/>
      <c r="F17" s="76"/>
      <c r="G17" s="76"/>
      <c r="H17" s="76"/>
      <c r="I17" s="76"/>
      <c r="J17" s="69"/>
      <c r="K17" s="69"/>
      <c r="L17" s="69"/>
      <c r="AKW17" s="79"/>
      <c r="AKX17" s="79"/>
      <c r="AKY17" s="79"/>
      <c r="AKZ17" s="79"/>
    </row>
    <row r="18" s="96" customFormat="true" ht="19.5" hidden="false" customHeight="true" outlineLevel="0" collapsed="false">
      <c r="B18" s="82" t="s">
        <v>100</v>
      </c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0"/>
      <c r="AKW18" s="91"/>
      <c r="AKX18" s="91"/>
      <c r="AKY18" s="91"/>
      <c r="AKZ18" s="91"/>
    </row>
    <row r="19" customFormat="false" ht="36.75" hidden="false" customHeight="true" outlineLevel="0" collapsed="false">
      <c r="B19" s="97" t="s">
        <v>101</v>
      </c>
      <c r="C19" s="98" t="s">
        <v>102</v>
      </c>
      <c r="D19" s="98"/>
      <c r="E19" s="98"/>
      <c r="F19" s="98"/>
      <c r="G19" s="98" t="s">
        <v>103</v>
      </c>
      <c r="H19" s="97" t="s">
        <v>104</v>
      </c>
      <c r="I19" s="98" t="s">
        <v>105</v>
      </c>
      <c r="J19" s="98"/>
      <c r="K19" s="98"/>
      <c r="L19" s="98"/>
      <c r="N19" s="99" t="s">
        <v>106</v>
      </c>
      <c r="O19" s="99"/>
      <c r="P19" s="99"/>
      <c r="Q19" s="99"/>
      <c r="AKV19" s="91"/>
      <c r="AKW19" s="91"/>
      <c r="AKX19" s="91"/>
      <c r="AKY19" s="91"/>
    </row>
    <row r="20" customFormat="false" ht="19.5" hidden="false" customHeight="true" outlineLevel="0" collapsed="false">
      <c r="B20" s="97"/>
      <c r="C20" s="98" t="s">
        <v>107</v>
      </c>
      <c r="D20" s="98" t="s">
        <v>108</v>
      </c>
      <c r="E20" s="98" t="s">
        <v>109</v>
      </c>
      <c r="F20" s="98" t="s">
        <v>110</v>
      </c>
      <c r="G20" s="98"/>
      <c r="H20" s="97"/>
      <c r="I20" s="98" t="s">
        <v>107</v>
      </c>
      <c r="J20" s="98" t="s">
        <v>108</v>
      </c>
      <c r="K20" s="98" t="s">
        <v>109</v>
      </c>
      <c r="L20" s="98" t="s">
        <v>110</v>
      </c>
      <c r="N20" s="100" t="s">
        <v>107</v>
      </c>
      <c r="O20" s="100" t="s">
        <v>108</v>
      </c>
      <c r="P20" s="100" t="s">
        <v>109</v>
      </c>
      <c r="Q20" s="100" t="s">
        <v>110</v>
      </c>
      <c r="AKV20" s="101"/>
      <c r="AKW20" s="101"/>
      <c r="AKX20" s="101"/>
      <c r="AKY20" s="101"/>
    </row>
    <row r="21" s="2" customFormat="true" ht="18" hidden="false" customHeight="true" outlineLevel="0" collapsed="false">
      <c r="B21" s="102" t="s">
        <v>111</v>
      </c>
      <c r="C21" s="103" t="n">
        <f aca="false">I21/(1+$H21)</f>
        <v>0</v>
      </c>
      <c r="D21" s="103" t="n">
        <f aca="false">J21/(1+$H21)</f>
        <v>0</v>
      </c>
      <c r="E21" s="103" t="n">
        <f aca="false">K21/(1+$H21)</f>
        <v>0</v>
      </c>
      <c r="F21" s="103" t="n">
        <f aca="false">L21/(1+$H21)</f>
        <v>0</v>
      </c>
      <c r="G21" s="104" t="n">
        <v>0.05</v>
      </c>
      <c r="H21" s="86" t="n">
        <f aca="false">IF(G21=5%,BDI!$E$35,IF('Custo por unidade'!G21=4%,BDI!$F$35,IF('Custo por unidade'!G21=3%,BDI!$G$35,IF('Custo por unidade'!G21=2.5%,BDI!$H$35,BDI!$I$35))))</f>
        <v>0.0947</v>
      </c>
      <c r="I21" s="105" t="n">
        <f aca="false">N21*(1-$F$8)</f>
        <v>0</v>
      </c>
      <c r="J21" s="105" t="n">
        <f aca="false">O21*(1-$F$8)</f>
        <v>0</v>
      </c>
      <c r="K21" s="105" t="n">
        <f aca="false">P21*(1-$F$8)</f>
        <v>0</v>
      </c>
      <c r="L21" s="105" t="n">
        <f aca="false">Q21*(1-$F$8)</f>
        <v>0</v>
      </c>
      <c r="M21" s="106"/>
      <c r="N21" s="107" t="n">
        <v>597.238462821609</v>
      </c>
      <c r="O21" s="107" t="n">
        <v>680.749912098859</v>
      </c>
      <c r="P21" s="107" t="n">
        <v>638.994187460234</v>
      </c>
      <c r="Q21" s="107" t="n">
        <v>638.994187460234</v>
      </c>
    </row>
    <row r="22" s="2" customFormat="true" ht="18" hidden="false" customHeight="true" outlineLevel="0" collapsed="false">
      <c r="B22" s="102" t="s">
        <v>112</v>
      </c>
      <c r="C22" s="103" t="n">
        <f aca="false">I22/(1+$H22)</f>
        <v>0</v>
      </c>
      <c r="D22" s="103" t="n">
        <f aca="false">J22/(1+$H22)</f>
        <v>0</v>
      </c>
      <c r="E22" s="103" t="n">
        <f aca="false">K22/(1+$H22)</f>
        <v>0</v>
      </c>
      <c r="F22" s="103" t="n">
        <f aca="false">L22/(1+$H22)</f>
        <v>0</v>
      </c>
      <c r="G22" s="104" t="n">
        <v>0.03</v>
      </c>
      <c r="H22" s="86" t="n">
        <f aca="false">IF(G22=5%,BDI!$E$35,IF('Custo por unidade'!G22=4%,BDI!$F$35,IF('Custo por unidade'!G22=3%,BDI!$G$35,IF('Custo por unidade'!G22=2.5%,BDI!$H$35,BDI!$I$35))))</f>
        <v>0.0712</v>
      </c>
      <c r="I22" s="105" t="n">
        <f aca="false">N22*(1-$F$8)</f>
        <v>0</v>
      </c>
      <c r="J22" s="105" t="n">
        <f aca="false">O22*(1-$F$8)</f>
        <v>0</v>
      </c>
      <c r="K22" s="105" t="n">
        <f aca="false">P22*(1-$F$8)</f>
        <v>0</v>
      </c>
      <c r="L22" s="105" t="n">
        <f aca="false">Q22*(1-$F$8)</f>
        <v>0</v>
      </c>
      <c r="M22" s="106"/>
      <c r="N22" s="107" t="n">
        <v>613.642893238151</v>
      </c>
      <c r="O22" s="107" t="n">
        <v>695.292460409312</v>
      </c>
      <c r="P22" s="107" t="n">
        <v>654.467676823732</v>
      </c>
      <c r="Q22" s="107" t="n">
        <v>654.467676823732</v>
      </c>
    </row>
    <row r="23" customFormat="false" ht="18" hidden="false" customHeight="true" outlineLevel="0" collapsed="false">
      <c r="B23" s="102" t="s">
        <v>113</v>
      </c>
      <c r="C23" s="103" t="n">
        <f aca="false">I23/(1+$H23)</f>
        <v>0</v>
      </c>
      <c r="D23" s="103" t="n">
        <f aca="false">J23/(1+$H23)</f>
        <v>0</v>
      </c>
      <c r="E23" s="103" t="n">
        <f aca="false">K23/(1+$H23)</f>
        <v>0</v>
      </c>
      <c r="F23" s="103" t="n">
        <f aca="false">L23/(1+$H23)</f>
        <v>0</v>
      </c>
      <c r="G23" s="104" t="n">
        <v>0.02</v>
      </c>
      <c r="H23" s="86" t="n">
        <f aca="false">IF(G23=5%,BDI!$E$35,IF('Custo por unidade'!G23=4%,BDI!$F$35,IF('Custo por unidade'!G23=3%,BDI!$G$35,IF('Custo por unidade'!G23=2.5%,BDI!$H$35,BDI!$I$35))))</f>
        <v>0.0599</v>
      </c>
      <c r="I23" s="105" t="n">
        <f aca="false">N23*(1-$F$8)</f>
        <v>0</v>
      </c>
      <c r="J23" s="105" t="n">
        <f aca="false">O23*(1-$F$8)</f>
        <v>0</v>
      </c>
      <c r="K23" s="105" t="n">
        <f aca="false">P23*(1-$F$8)</f>
        <v>0</v>
      </c>
      <c r="L23" s="105" t="n">
        <f aca="false">Q23*(1-$F$8)</f>
        <v>0</v>
      </c>
      <c r="N23" s="107" t="n">
        <v>518.426261973018</v>
      </c>
      <c r="O23" s="107" t="n">
        <v>599.1734835501</v>
      </c>
      <c r="P23" s="107" t="n">
        <v>558.799872761559</v>
      </c>
      <c r="Q23" s="107" t="n">
        <v>558.799872761559</v>
      </c>
    </row>
    <row r="24" customFormat="false" ht="23.25" hidden="false" customHeight="false" outlineLevel="0" collapsed="false">
      <c r="B24" s="102" t="s">
        <v>114</v>
      </c>
      <c r="C24" s="103" t="n">
        <f aca="false">I24/(1+$H24)</f>
        <v>0</v>
      </c>
      <c r="D24" s="103" t="n">
        <f aca="false">J24/(1+$H24)</f>
        <v>0</v>
      </c>
      <c r="E24" s="103" t="n">
        <f aca="false">K24/(1+$H24)</f>
        <v>0</v>
      </c>
      <c r="F24" s="103" t="n">
        <f aca="false">L24/(1+$H24)</f>
        <v>0</v>
      </c>
      <c r="G24" s="104" t="n">
        <v>0.05</v>
      </c>
      <c r="H24" s="86" t="n">
        <f aca="false">IF(G24=5%,BDI!$E$35,IF('Custo por unidade'!G24=4%,BDI!$F$35,IF('Custo por unidade'!G24=3%,BDI!$G$35,IF('Custo por unidade'!G24=2.5%,BDI!$H$35,BDI!$I$35))))</f>
        <v>0.0947</v>
      </c>
      <c r="I24" s="105" t="n">
        <f aca="false">N24*(1-$F$8)</f>
        <v>0</v>
      </c>
      <c r="J24" s="105" t="n">
        <f aca="false">O24*(1-$F$8)</f>
        <v>0</v>
      </c>
      <c r="K24" s="105" t="n">
        <f aca="false">P24*(1-$F$8)</f>
        <v>0</v>
      </c>
      <c r="L24" s="105" t="n">
        <f aca="false">Q24*(1-$F$8)</f>
        <v>0</v>
      </c>
      <c r="N24" s="107" t="n">
        <v>3469.39012623255</v>
      </c>
      <c r="O24" s="107" t="n">
        <v>4137.48172045055</v>
      </c>
      <c r="P24" s="107" t="n">
        <v>4360.17891852322</v>
      </c>
      <c r="Q24" s="107" t="n">
        <v>6499.62405128655</v>
      </c>
    </row>
    <row r="25" customFormat="false" ht="30" hidden="false" customHeight="true" outlineLevel="0" collapsed="false">
      <c r="B25" s="102" t="s">
        <v>115</v>
      </c>
      <c r="C25" s="103" t="n">
        <f aca="false">I25/(1+$H25)</f>
        <v>0</v>
      </c>
      <c r="D25" s="103" t="n">
        <f aca="false">J25/(1+$H25)</f>
        <v>0</v>
      </c>
      <c r="E25" s="103" t="n">
        <f aca="false">K25/(1+$H25)</f>
        <v>0</v>
      </c>
      <c r="F25" s="103" t="n">
        <f aca="false">L25/(1+$H25)</f>
        <v>0</v>
      </c>
      <c r="G25" s="104" t="n">
        <v>0.05</v>
      </c>
      <c r="H25" s="86" t="n">
        <f aca="false">IF(G25=5%,BDI!$E$35,IF('Custo por unidade'!G25=4%,BDI!$F$35,IF('Custo por unidade'!G25=3%,BDI!$G$35,IF('Custo por unidade'!G25=2.5%,BDI!$H$35,BDI!$I$35))))</f>
        <v>0.0947</v>
      </c>
      <c r="I25" s="105" t="n">
        <f aca="false">N25*(1-$F$8)</f>
        <v>0</v>
      </c>
      <c r="J25" s="105" t="n">
        <f aca="false">O25*(1-$F$8)</f>
        <v>0</v>
      </c>
      <c r="K25" s="105" t="n">
        <f aca="false">P25*(1-$F$8)</f>
        <v>0</v>
      </c>
      <c r="L25" s="105" t="n">
        <f aca="false">Q25*(1-$F$8)</f>
        <v>0</v>
      </c>
      <c r="N25" s="107" t="n">
        <v>629.873109900258</v>
      </c>
      <c r="O25" s="107" t="n">
        <v>741.221708936592</v>
      </c>
      <c r="P25" s="107" t="n">
        <v>685.547409418425</v>
      </c>
      <c r="Q25" s="107" t="n">
        <v>685.547409418425</v>
      </c>
    </row>
    <row r="26" customFormat="false" ht="23.25" hidden="false" customHeight="false" outlineLevel="0" collapsed="false">
      <c r="B26" s="102" t="s">
        <v>116</v>
      </c>
      <c r="C26" s="103" t="n">
        <f aca="false">I26/(1+$H26)</f>
        <v>0</v>
      </c>
      <c r="D26" s="103" t="n">
        <f aca="false">J26/(1+$H26)</f>
        <v>0</v>
      </c>
      <c r="E26" s="103" t="n">
        <f aca="false">K26/(1+$H26)</f>
        <v>0</v>
      </c>
      <c r="F26" s="103" t="n">
        <f aca="false">L26/(1+$H26)</f>
        <v>0</v>
      </c>
      <c r="G26" s="104" t="n">
        <v>0.05</v>
      </c>
      <c r="H26" s="86" t="n">
        <f aca="false">IF(G26=5%,BDI!$E$35,IF('Custo por unidade'!G26=4%,BDI!$F$35,IF('Custo por unidade'!G26=3%,BDI!$G$35,IF('Custo por unidade'!G26=2.5%,BDI!$H$35,BDI!$I$35))))</f>
        <v>0.0947</v>
      </c>
      <c r="I26" s="105" t="n">
        <f aca="false">N26*(1-$F$8)</f>
        <v>0</v>
      </c>
      <c r="J26" s="105" t="n">
        <f aca="false">O26*(1-$F$8)</f>
        <v>0</v>
      </c>
      <c r="K26" s="105" t="n">
        <f aca="false">P26*(1-$F$8)</f>
        <v>0</v>
      </c>
      <c r="L26" s="105" t="n">
        <f aca="false">Q26*(1-$F$8)</f>
        <v>0</v>
      </c>
      <c r="N26" s="107" t="n">
        <v>881.964205978197</v>
      </c>
      <c r="O26" s="107" t="n">
        <v>1048.9871045327</v>
      </c>
      <c r="P26" s="107" t="n">
        <v>1522.21865043712</v>
      </c>
      <c r="Q26" s="107" t="n">
        <v>3132.65360040045</v>
      </c>
    </row>
    <row r="27" customFormat="false" ht="18" hidden="false" customHeight="true" outlineLevel="0" collapsed="false">
      <c r="B27" s="102" t="s">
        <v>117</v>
      </c>
      <c r="C27" s="103" t="n">
        <f aca="false">I27/(1+$H27)</f>
        <v>0</v>
      </c>
      <c r="D27" s="103" t="n">
        <f aca="false">J27/(1+$H27)</f>
        <v>0</v>
      </c>
      <c r="E27" s="103" t="n">
        <f aca="false">K27/(1+$H27)</f>
        <v>0</v>
      </c>
      <c r="F27" s="103" t="n">
        <f aca="false">L27/(1+$H27)</f>
        <v>0</v>
      </c>
      <c r="G27" s="104" t="n">
        <v>0.02</v>
      </c>
      <c r="H27" s="86" t="n">
        <f aca="false">IF(G27=5%,BDI!$E$35,IF('Custo por unidade'!G27=4%,BDI!$F$35,IF('Custo por unidade'!G27=3%,BDI!$G$35,IF('Custo por unidade'!G27=2.5%,BDI!$H$35,BDI!$I$35))))</f>
        <v>0.0599</v>
      </c>
      <c r="I27" s="105" t="n">
        <f aca="false">N27*(1-$F$8)</f>
        <v>0</v>
      </c>
      <c r="J27" s="105" t="n">
        <f aca="false">O27*(1-$F$8)</f>
        <v>0</v>
      </c>
      <c r="K27" s="105" t="n">
        <f aca="false">P27*(1-$F$8)</f>
        <v>0</v>
      </c>
      <c r="L27" s="105" t="n">
        <f aca="false">Q27*(1-$F$8)</f>
        <v>0</v>
      </c>
      <c r="N27" s="107" t="n">
        <v>530.988467469164</v>
      </c>
      <c r="O27" s="107" t="n">
        <v>611.735689046246</v>
      </c>
      <c r="P27" s="107" t="n">
        <v>571.362078257705</v>
      </c>
      <c r="Q27" s="107" t="n">
        <v>1939.90833958547</v>
      </c>
    </row>
    <row r="28" customFormat="false" ht="18" hidden="false" customHeight="true" outlineLevel="0" collapsed="false">
      <c r="B28" s="102" t="s">
        <v>118</v>
      </c>
      <c r="C28" s="103" t="n">
        <f aca="false">I28/(1+$H28)</f>
        <v>0</v>
      </c>
      <c r="D28" s="103" t="n">
        <f aca="false">J28/(1+$H28)</f>
        <v>0</v>
      </c>
      <c r="E28" s="103" t="n">
        <f aca="false">K28/(1+$H28)</f>
        <v>0</v>
      </c>
      <c r="F28" s="103" t="n">
        <f aca="false">L28/(1+$H28)</f>
        <v>0</v>
      </c>
      <c r="G28" s="104" t="n">
        <v>0.025</v>
      </c>
      <c r="H28" s="86" t="n">
        <f aca="false">IF(G28=5%,BDI!$E$35,IF('Custo por unidade'!G28=4%,BDI!$F$35,IF('Custo por unidade'!G28=3%,BDI!$G$35,IF('Custo por unidade'!G28=2.5%,BDI!$H$35,BDI!$I$35))))</f>
        <v>0.0655</v>
      </c>
      <c r="I28" s="105" t="n">
        <f aca="false">N28*(1-$F$8)</f>
        <v>0</v>
      </c>
      <c r="J28" s="105" t="n">
        <f aca="false">O28*(1-$F$8)</f>
        <v>0</v>
      </c>
      <c r="K28" s="105" t="n">
        <f aca="false">P28*(1-$F$8)</f>
        <v>0</v>
      </c>
      <c r="L28" s="105" t="n">
        <f aca="false">Q28*(1-$F$8)</f>
        <v>0</v>
      </c>
      <c r="N28" s="107" t="n">
        <v>521.322953922344</v>
      </c>
      <c r="O28" s="107" t="n">
        <v>602.521348296465</v>
      </c>
      <c r="P28" s="107" t="n">
        <v>561.922151109405</v>
      </c>
      <c r="Q28" s="107" t="n">
        <v>561.922151109405</v>
      </c>
    </row>
    <row r="29" customFormat="false" ht="18" hidden="false" customHeight="true" outlineLevel="0" collapsed="false">
      <c r="B29" s="102" t="s">
        <v>119</v>
      </c>
      <c r="C29" s="103" t="n">
        <f aca="false">I29/(1+$H29)</f>
        <v>0</v>
      </c>
      <c r="D29" s="103" t="n">
        <f aca="false">J29/(1+$H29)</f>
        <v>0</v>
      </c>
      <c r="E29" s="103" t="n">
        <f aca="false">K29/(1+$H29)</f>
        <v>0</v>
      </c>
      <c r="F29" s="103" t="n">
        <f aca="false">L29/(1+$H29)</f>
        <v>0</v>
      </c>
      <c r="G29" s="104" t="n">
        <v>0.02</v>
      </c>
      <c r="H29" s="86" t="n">
        <f aca="false">IF(G29=5%,BDI!$E$35,IF('Custo por unidade'!G29=4%,BDI!$F$35,IF('Custo por unidade'!G29=3%,BDI!$G$35,IF('Custo por unidade'!G29=2.5%,BDI!$H$35,BDI!$I$35))))</f>
        <v>0.0599</v>
      </c>
      <c r="I29" s="105" t="n">
        <f aca="false">N29*(1-$F$8)</f>
        <v>0</v>
      </c>
      <c r="J29" s="105" t="n">
        <f aca="false">O29*(1-$F$8)</f>
        <v>0</v>
      </c>
      <c r="K29" s="105" t="n">
        <f aca="false">P29*(1-$F$8)</f>
        <v>0</v>
      </c>
      <c r="L29" s="105" t="n">
        <f aca="false">Q29*(1-$F$8)</f>
        <v>0</v>
      </c>
      <c r="N29" s="107" t="n">
        <v>559.011289317534</v>
      </c>
      <c r="O29" s="107" t="n">
        <v>639.758510894616</v>
      </c>
      <c r="P29" s="107" t="n">
        <v>599.384900106075</v>
      </c>
      <c r="Q29" s="107" t="n">
        <v>599.384900106075</v>
      </c>
    </row>
    <row r="30" customFormat="false" ht="18" hidden="false" customHeight="true" outlineLevel="0" collapsed="false">
      <c r="B30" s="102" t="s">
        <v>120</v>
      </c>
      <c r="C30" s="103" t="n">
        <f aca="false">I30/(1+$H30)</f>
        <v>0</v>
      </c>
      <c r="D30" s="103" t="n">
        <f aca="false">J30/(1+$H30)</f>
        <v>0</v>
      </c>
      <c r="E30" s="103" t="n">
        <f aca="false">K30/(1+$H30)</f>
        <v>0</v>
      </c>
      <c r="F30" s="103" t="n">
        <f aca="false">L30/(1+$H30)</f>
        <v>0</v>
      </c>
      <c r="G30" s="104" t="n">
        <v>0.02</v>
      </c>
      <c r="H30" s="86" t="n">
        <f aca="false">IF(G30=5%,BDI!$E$35,IF('Custo por unidade'!G30=4%,BDI!$F$35,IF('Custo por unidade'!G30=3%,BDI!$G$35,IF('Custo por unidade'!G30=2.5%,BDI!$H$35,BDI!$I$35))))</f>
        <v>0.0599</v>
      </c>
      <c r="I30" s="105" t="n">
        <f aca="false">N30*(1-$F$8)</f>
        <v>0</v>
      </c>
      <c r="J30" s="105" t="n">
        <f aca="false">O30*(1-$F$8)</f>
        <v>0</v>
      </c>
      <c r="K30" s="105" t="n">
        <f aca="false">P30*(1-$F$8)</f>
        <v>0</v>
      </c>
      <c r="L30" s="105" t="n">
        <f aca="false">Q30*(1-$F$8)</f>
        <v>0</v>
      </c>
      <c r="N30" s="107" t="n">
        <v>513.743374202497</v>
      </c>
      <c r="O30" s="107" t="n">
        <v>594.490595779579</v>
      </c>
      <c r="P30" s="107" t="n">
        <v>554.116984991038</v>
      </c>
      <c r="Q30" s="107" t="n">
        <v>554.116984991038</v>
      </c>
    </row>
    <row r="31" customFormat="false" ht="18" hidden="false" customHeight="true" outlineLevel="0" collapsed="false">
      <c r="B31" s="102" t="s">
        <v>121</v>
      </c>
      <c r="C31" s="103" t="n">
        <f aca="false">I31/(1+$H31)</f>
        <v>0</v>
      </c>
      <c r="D31" s="103" t="n">
        <f aca="false">J31/(1+$H31)</f>
        <v>0</v>
      </c>
      <c r="E31" s="103" t="n">
        <f aca="false">K31/(1+$H31)</f>
        <v>0</v>
      </c>
      <c r="F31" s="103" t="n">
        <f aca="false">L31/(1+$H31)</f>
        <v>0</v>
      </c>
      <c r="G31" s="104" t="n">
        <v>0.04</v>
      </c>
      <c r="H31" s="86" t="n">
        <f aca="false">IF(G31=5%,BDI!$E$35,IF('Custo por unidade'!G31=4%,BDI!$F$35,IF('Custo por unidade'!G31=3%,BDI!$G$35,IF('Custo por unidade'!G31=2.5%,BDI!$H$35,BDI!$I$35))))</f>
        <v>0.0828</v>
      </c>
      <c r="I31" s="105" t="n">
        <f aca="false">N31*(1-$F$8)</f>
        <v>0</v>
      </c>
      <c r="J31" s="105" t="n">
        <f aca="false">O31*(1-$F$8)</f>
        <v>0</v>
      </c>
      <c r="K31" s="105" t="n">
        <f aca="false">P31*(1-$F$8)</f>
        <v>0</v>
      </c>
      <c r="L31" s="105" t="n">
        <f aca="false">Q31*(1-$F$8)</f>
        <v>0</v>
      </c>
      <c r="N31" s="107" t="n">
        <v>767.63845130344</v>
      </c>
      <c r="O31" s="107" t="n">
        <v>877.733086509507</v>
      </c>
      <c r="P31" s="107" t="n">
        <v>1373.1589449368</v>
      </c>
      <c r="Q31" s="107" t="n">
        <v>2907.34084979746</v>
      </c>
    </row>
    <row r="32" customFormat="false" ht="14.25" hidden="false" customHeight="false" outlineLevel="0" collapsed="false">
      <c r="B32" s="102" t="s">
        <v>122</v>
      </c>
      <c r="C32" s="103" t="n">
        <f aca="false">I32/(1+$H32)</f>
        <v>0</v>
      </c>
      <c r="D32" s="103" t="n">
        <f aca="false">J32/(1+$H32)</f>
        <v>0</v>
      </c>
      <c r="E32" s="103" t="n">
        <f aca="false">K32/(1+$H32)</f>
        <v>0</v>
      </c>
      <c r="F32" s="103" t="n">
        <f aca="false">L32/(1+$H32)</f>
        <v>0</v>
      </c>
      <c r="G32" s="104" t="n">
        <v>0.02</v>
      </c>
      <c r="H32" s="86" t="n">
        <f aca="false">IF(G32=5%,BDI!$E$35,IF('Custo por unidade'!G32=4%,BDI!$F$35,IF('Custo por unidade'!G32=3%,BDI!$G$35,IF('Custo por unidade'!G32=2.5%,BDI!$H$35,BDI!$I$35))))</f>
        <v>0.0599</v>
      </c>
      <c r="I32" s="105" t="n">
        <f aca="false">N32*(1-$F$8)</f>
        <v>0</v>
      </c>
      <c r="J32" s="105" t="n">
        <f aca="false">O32*(1-$F$8)</f>
        <v>0</v>
      </c>
      <c r="K32" s="105" t="n">
        <f aca="false">P32*(1-$F$8)</f>
        <v>0</v>
      </c>
      <c r="L32" s="105" t="n">
        <f aca="false">Q32*(1-$F$8)</f>
        <v>0</v>
      </c>
      <c r="N32" s="107" t="n">
        <v>643.583515149942</v>
      </c>
      <c r="O32" s="107" t="n">
        <v>724.330736727024</v>
      </c>
      <c r="P32" s="107" t="n">
        <v>683.957125938483</v>
      </c>
      <c r="Q32" s="107" t="n">
        <v>683.957125938483</v>
      </c>
    </row>
    <row r="33" customFormat="false" ht="18" hidden="false" customHeight="true" outlineLevel="0" collapsed="false">
      <c r="B33" s="102" t="s">
        <v>123</v>
      </c>
      <c r="C33" s="103" t="n">
        <f aca="false">I33/(1+$H33)</f>
        <v>0</v>
      </c>
      <c r="D33" s="103" t="n">
        <f aca="false">J33/(1+$H33)</f>
        <v>0</v>
      </c>
      <c r="E33" s="103" t="n">
        <f aca="false">K33/(1+$H33)</f>
        <v>0</v>
      </c>
      <c r="F33" s="103" t="n">
        <f aca="false">L33/(1+$H33)</f>
        <v>0</v>
      </c>
      <c r="G33" s="104" t="n">
        <v>0.05</v>
      </c>
      <c r="H33" s="86" t="n">
        <f aca="false">IF(G33=5%,BDI!$E$35,IF('Custo por unidade'!G33=4%,BDI!$F$35,IF('Custo por unidade'!G33=3%,BDI!$G$35,IF('Custo por unidade'!G33=2.5%,BDI!$H$35,BDI!$I$35))))</f>
        <v>0.0947</v>
      </c>
      <c r="I33" s="105" t="n">
        <f aca="false">N33*(1-$F$8)</f>
        <v>0</v>
      </c>
      <c r="J33" s="105" t="n">
        <f aca="false">O33*(1-$F$8)</f>
        <v>0</v>
      </c>
      <c r="K33" s="105" t="n">
        <f aca="false">P33*(1-$F$8)</f>
        <v>0</v>
      </c>
      <c r="L33" s="105" t="n">
        <f aca="false">Q33*(1-$F$8)</f>
        <v>0</v>
      </c>
      <c r="N33" s="107" t="n">
        <v>486.127225441683</v>
      </c>
      <c r="O33" s="107" t="n">
        <v>569.638674718933</v>
      </c>
      <c r="P33" s="107" t="n">
        <v>527.882950080308</v>
      </c>
      <c r="Q33" s="107" t="n">
        <v>527.882950080308</v>
      </c>
    </row>
    <row r="34" customFormat="false" ht="18" hidden="false" customHeight="true" outlineLevel="0" collapsed="false">
      <c r="B34" s="102" t="s">
        <v>124</v>
      </c>
      <c r="C34" s="103" t="n">
        <f aca="false">I34/(1+$H34)</f>
        <v>0</v>
      </c>
      <c r="D34" s="103" t="n">
        <f aca="false">J34/(1+$H34)</f>
        <v>0</v>
      </c>
      <c r="E34" s="103" t="n">
        <f aca="false">K34/(1+$H34)</f>
        <v>0</v>
      </c>
      <c r="F34" s="103" t="n">
        <f aca="false">L34/(1+$H34)</f>
        <v>0</v>
      </c>
      <c r="G34" s="104" t="n">
        <v>0.05</v>
      </c>
      <c r="H34" s="86" t="n">
        <f aca="false">IF(G34=5%,BDI!$E$35,IF('Custo por unidade'!G34=4%,BDI!$F$35,IF('Custo por unidade'!G34=3%,BDI!$G$35,IF('Custo por unidade'!G34=2.5%,BDI!$H$35,BDI!$I$35))))</f>
        <v>0.0947</v>
      </c>
      <c r="I34" s="105" t="n">
        <f aca="false">N34*(1-$F$8)</f>
        <v>0</v>
      </c>
      <c r="J34" s="105" t="n">
        <f aca="false">O34*(1-$F$8)</f>
        <v>0</v>
      </c>
      <c r="K34" s="105" t="n">
        <f aca="false">P34*(1-$F$8)</f>
        <v>0</v>
      </c>
      <c r="L34" s="105" t="n">
        <f aca="false">Q34*(1-$F$8)</f>
        <v>0</v>
      </c>
      <c r="N34" s="107" t="n">
        <v>644.402702505953</v>
      </c>
      <c r="O34" s="107" t="n">
        <v>755.751301542286</v>
      </c>
      <c r="P34" s="107" t="n">
        <v>700.07700202412</v>
      </c>
      <c r="Q34" s="107" t="n">
        <v>700.07700202412</v>
      </c>
    </row>
    <row r="35" customFormat="false" ht="14.25" hidden="false" customHeight="false" outlineLevel="0" collapsed="false">
      <c r="A35" s="76"/>
      <c r="B35" s="102" t="s">
        <v>125</v>
      </c>
      <c r="C35" s="103" t="n">
        <f aca="false">I35/(1+$H35)</f>
        <v>0</v>
      </c>
      <c r="D35" s="103" t="n">
        <f aca="false">J35/(1+$H35)</f>
        <v>0</v>
      </c>
      <c r="E35" s="103" t="n">
        <f aca="false">K35/(1+$H35)</f>
        <v>0</v>
      </c>
      <c r="F35" s="103" t="n">
        <f aca="false">L35/(1+$H35)</f>
        <v>0</v>
      </c>
      <c r="G35" s="104" t="n">
        <v>0.05</v>
      </c>
      <c r="H35" s="86" t="n">
        <f aca="false">IF(G35=5%,BDI!$E$35,IF('Custo por unidade'!G35=4%,BDI!$F$35,IF('Custo por unidade'!G35=3%,BDI!$G$35,IF('Custo por unidade'!G35=2.5%,BDI!$H$35,BDI!$I$35))))</f>
        <v>0.0947</v>
      </c>
      <c r="I35" s="105" t="n">
        <f aca="false">N35*(1-$F$8)</f>
        <v>0</v>
      </c>
      <c r="J35" s="105" t="n">
        <f aca="false">O35*(1-$F$8)</f>
        <v>0</v>
      </c>
      <c r="K35" s="105" t="n">
        <f aca="false">P35*(1-$F$8)</f>
        <v>0</v>
      </c>
      <c r="L35" s="105" t="n">
        <f aca="false">Q35*(1-$F$8)</f>
        <v>0</v>
      </c>
      <c r="N35" s="107" t="n">
        <v>3452.62369605843</v>
      </c>
      <c r="O35" s="107" t="n">
        <v>4120.71529027643</v>
      </c>
      <c r="P35" s="107" t="n">
        <v>4343.4124883491</v>
      </c>
      <c r="Q35" s="107" t="n">
        <v>4343.4124883491</v>
      </c>
      <c r="AKZ35" s="76"/>
      <c r="ALA35" s="76"/>
      <c r="ALB35" s="76"/>
      <c r="ALC35" s="76"/>
      <c r="ALD35" s="76"/>
      <c r="ALE35" s="76"/>
      <c r="ALF35" s="76"/>
      <c r="ALG35" s="76"/>
      <c r="ALH35" s="76"/>
      <c r="ALI35" s="76"/>
      <c r="ALJ35" s="76"/>
      <c r="ALK35" s="76"/>
      <c r="ALL35" s="76"/>
      <c r="ALM35" s="76"/>
      <c r="ALN35" s="76"/>
      <c r="ALO35" s="76"/>
      <c r="ALP35" s="76"/>
      <c r="ALQ35" s="76"/>
      <c r="ALR35" s="76"/>
      <c r="ALS35" s="76"/>
      <c r="ALT35" s="76"/>
      <c r="ALU35" s="76"/>
      <c r="ALV35" s="76"/>
      <c r="ALW35" s="76"/>
      <c r="ALX35" s="76"/>
      <c r="ALY35" s="76"/>
      <c r="ALZ35" s="76"/>
      <c r="AMA35" s="76"/>
      <c r="AMB35" s="76"/>
      <c r="AMC35" s="76"/>
      <c r="AMD35" s="76"/>
      <c r="AME35" s="76"/>
      <c r="AMF35" s="76"/>
      <c r="AMG35" s="76"/>
      <c r="AMH35" s="76"/>
      <c r="AMI35" s="76"/>
      <c r="AMJ35" s="76"/>
    </row>
    <row r="36" customFormat="false" ht="14.25" hidden="false" customHeight="false" outlineLevel="0" collapsed="false">
      <c r="A36" s="76"/>
      <c r="B36" s="102" t="s">
        <v>126</v>
      </c>
      <c r="C36" s="103" t="n">
        <f aca="false">I36/(1+$H36)</f>
        <v>0</v>
      </c>
      <c r="D36" s="103" t="n">
        <f aca="false">J36/(1+$H36)</f>
        <v>0</v>
      </c>
      <c r="E36" s="103" t="n">
        <f aca="false">K36/(1+$H36)</f>
        <v>0</v>
      </c>
      <c r="F36" s="103" t="n">
        <f aca="false">L36/(1+$H36)</f>
        <v>0</v>
      </c>
      <c r="G36" s="104" t="n">
        <v>0.03</v>
      </c>
      <c r="H36" s="86" t="n">
        <f aca="false">IF(G36=5%,BDI!$E$35,IF('Custo por unidade'!G36=4%,BDI!$F$35,IF('Custo por unidade'!G36=3%,BDI!$G$35,IF('Custo por unidade'!G36=2.5%,BDI!$H$35,BDI!$I$35))))</f>
        <v>0.0712</v>
      </c>
      <c r="I36" s="105" t="n">
        <f aca="false">N36*(1-$F$8)</f>
        <v>0</v>
      </c>
      <c r="J36" s="105" t="n">
        <f aca="false">O36*(1-$F$8)</f>
        <v>0</v>
      </c>
      <c r="K36" s="105" t="n">
        <f aca="false">P36*(1-$F$8)</f>
        <v>0</v>
      </c>
      <c r="L36" s="105" t="n">
        <f aca="false">Q36*(1-$F$8)</f>
        <v>0</v>
      </c>
      <c r="N36" s="107" t="n">
        <v>919.563462468928</v>
      </c>
      <c r="O36" s="107" t="n">
        <v>1001.21302964009</v>
      </c>
      <c r="P36" s="107" t="n">
        <v>960.388246054508</v>
      </c>
      <c r="Q36" s="107" t="n">
        <v>2344.22793376998</v>
      </c>
      <c r="AKZ36" s="76"/>
      <c r="ALA36" s="76"/>
      <c r="ALB36" s="76"/>
      <c r="ALC36" s="76"/>
      <c r="ALD36" s="76"/>
      <c r="ALE36" s="76"/>
      <c r="ALF36" s="76"/>
      <c r="ALG36" s="76"/>
      <c r="ALH36" s="76"/>
      <c r="ALI36" s="76"/>
      <c r="ALJ36" s="76"/>
      <c r="ALK36" s="76"/>
      <c r="ALL36" s="76"/>
      <c r="ALM36" s="76"/>
      <c r="ALN36" s="76"/>
      <c r="ALO36" s="76"/>
      <c r="ALP36" s="76"/>
      <c r="ALQ36" s="76"/>
      <c r="ALR36" s="76"/>
      <c r="ALS36" s="76"/>
      <c r="ALT36" s="76"/>
      <c r="ALU36" s="76"/>
      <c r="ALV36" s="76"/>
      <c r="ALW36" s="76"/>
      <c r="ALX36" s="76"/>
      <c r="ALY36" s="76"/>
      <c r="ALZ36" s="76"/>
      <c r="AMA36" s="76"/>
      <c r="AMB36" s="76"/>
      <c r="AMC36" s="76"/>
      <c r="AMD36" s="76"/>
      <c r="AME36" s="76"/>
      <c r="AMF36" s="76"/>
      <c r="AMG36" s="76"/>
      <c r="AMH36" s="76"/>
      <c r="AMI36" s="76"/>
      <c r="AMJ36" s="76"/>
    </row>
    <row r="37" customFormat="false" ht="14.25" hidden="false" customHeight="false" outlineLevel="0" collapsed="false">
      <c r="A37" s="76"/>
      <c r="B37" s="102" t="s">
        <v>127</v>
      </c>
      <c r="C37" s="103" t="n">
        <f aca="false">I37/(1+$H37)</f>
        <v>0</v>
      </c>
      <c r="D37" s="103" t="n">
        <f aca="false">J37/(1+$H37)</f>
        <v>0</v>
      </c>
      <c r="E37" s="103" t="n">
        <f aca="false">K37/(1+$H37)</f>
        <v>0</v>
      </c>
      <c r="F37" s="103" t="n">
        <f aca="false">L37/(1+$H37)</f>
        <v>0</v>
      </c>
      <c r="G37" s="104" t="n">
        <v>0.03</v>
      </c>
      <c r="H37" s="86" t="n">
        <f aca="false">IF(G37=5%,BDI!$E$35,IF('Custo por unidade'!G37=4%,BDI!$F$35,IF('Custo por unidade'!G37=3%,BDI!$G$35,IF('Custo por unidade'!G37=2.5%,BDI!$H$35,BDI!$I$35))))</f>
        <v>0.0712</v>
      </c>
      <c r="I37" s="105" t="n">
        <f aca="false">N37*(1-$F$8)</f>
        <v>0</v>
      </c>
      <c r="J37" s="105" t="n">
        <f aca="false">O37*(1-$F$8)</f>
        <v>0</v>
      </c>
      <c r="K37" s="105" t="n">
        <f aca="false">P37*(1-$F$8)</f>
        <v>0</v>
      </c>
      <c r="L37" s="105" t="n">
        <f aca="false">Q37*(1-$F$8)</f>
        <v>0</v>
      </c>
      <c r="N37" s="107" t="n">
        <v>971.484087021906</v>
      </c>
      <c r="O37" s="107" t="n">
        <v>1080.35017658345</v>
      </c>
      <c r="P37" s="107" t="n">
        <v>1025.91713180268</v>
      </c>
      <c r="Q37" s="107" t="n">
        <v>1025.91713180268</v>
      </c>
      <c r="AKZ37" s="76"/>
      <c r="ALA37" s="76"/>
      <c r="ALB37" s="76"/>
      <c r="ALC37" s="76"/>
      <c r="ALD37" s="76"/>
      <c r="ALE37" s="76"/>
      <c r="ALF37" s="76"/>
      <c r="ALG37" s="76"/>
      <c r="ALH37" s="76"/>
      <c r="ALI37" s="76"/>
      <c r="ALJ37" s="76"/>
      <c r="ALK37" s="76"/>
      <c r="ALL37" s="76"/>
      <c r="ALM37" s="76"/>
      <c r="ALN37" s="76"/>
      <c r="ALO37" s="76"/>
      <c r="ALP37" s="76"/>
      <c r="ALQ37" s="76"/>
      <c r="ALR37" s="76"/>
      <c r="ALS37" s="76"/>
      <c r="ALT37" s="76"/>
      <c r="ALU37" s="76"/>
      <c r="ALV37" s="76"/>
      <c r="ALW37" s="76"/>
      <c r="ALX37" s="76"/>
      <c r="ALY37" s="76"/>
      <c r="ALZ37" s="76"/>
      <c r="AMA37" s="76"/>
      <c r="AMB37" s="76"/>
      <c r="AMC37" s="76"/>
      <c r="AMD37" s="76"/>
      <c r="AME37" s="76"/>
      <c r="AMF37" s="76"/>
      <c r="AMG37" s="76"/>
      <c r="AMH37" s="76"/>
      <c r="AMI37" s="76"/>
      <c r="AMJ37" s="76"/>
    </row>
    <row r="38" customFormat="false" ht="14.25" hidden="false" customHeight="false" outlineLevel="0" collapsed="false">
      <c r="A38" s="76"/>
      <c r="B38" s="102" t="s">
        <v>128</v>
      </c>
      <c r="C38" s="103" t="n">
        <f aca="false">I38/(1+$H38)</f>
        <v>0</v>
      </c>
      <c r="D38" s="103" t="n">
        <f aca="false">J38/(1+$H38)</f>
        <v>0</v>
      </c>
      <c r="E38" s="103" t="n">
        <f aca="false">K38/(1+$H38)</f>
        <v>0</v>
      </c>
      <c r="F38" s="103" t="n">
        <f aca="false">L38/(1+$H38)</f>
        <v>0</v>
      </c>
      <c r="G38" s="104" t="n">
        <v>0.03</v>
      </c>
      <c r="H38" s="86" t="n">
        <f aca="false">IF(G38=5%,BDI!$E$35,IF('Custo por unidade'!G38=4%,BDI!$F$35,IF('Custo por unidade'!G38=3%,BDI!$G$35,IF('Custo por unidade'!G38=2.5%,BDI!$H$35,BDI!$I$35))))</f>
        <v>0.0712</v>
      </c>
      <c r="I38" s="105" t="n">
        <f aca="false">N38*(1-$F$8)</f>
        <v>0</v>
      </c>
      <c r="J38" s="105" t="n">
        <f aca="false">O38*(1-$F$8)</f>
        <v>0</v>
      </c>
      <c r="K38" s="105" t="n">
        <f aca="false">P38*(1-$F$8)</f>
        <v>0</v>
      </c>
      <c r="L38" s="105" t="n">
        <f aca="false">Q38*(1-$F$8)</f>
        <v>0</v>
      </c>
      <c r="N38" s="107" t="n">
        <v>581.831474290783</v>
      </c>
      <c r="O38" s="107" t="n">
        <v>663.481041461943</v>
      </c>
      <c r="P38" s="107" t="n">
        <v>622.656257876363</v>
      </c>
      <c r="Q38" s="107" t="n">
        <v>622.656257876363</v>
      </c>
      <c r="AKZ38" s="76"/>
      <c r="ALA38" s="76"/>
      <c r="ALB38" s="76"/>
      <c r="ALC38" s="76"/>
      <c r="ALD38" s="76"/>
      <c r="ALE38" s="76"/>
      <c r="ALF38" s="76"/>
      <c r="ALG38" s="76"/>
      <c r="ALH38" s="76"/>
      <c r="ALI38" s="76"/>
      <c r="ALJ38" s="76"/>
      <c r="ALK38" s="76"/>
      <c r="ALL38" s="76"/>
      <c r="ALM38" s="76"/>
      <c r="ALN38" s="76"/>
      <c r="ALO38" s="76"/>
      <c r="ALP38" s="76"/>
      <c r="ALQ38" s="76"/>
      <c r="ALR38" s="76"/>
      <c r="ALS38" s="76"/>
      <c r="ALT38" s="76"/>
      <c r="ALU38" s="76"/>
      <c r="ALV38" s="76"/>
      <c r="ALW38" s="76"/>
      <c r="ALX38" s="76"/>
      <c r="ALY38" s="76"/>
      <c r="ALZ38" s="76"/>
      <c r="AMA38" s="76"/>
      <c r="AMB38" s="76"/>
      <c r="AMC38" s="76"/>
      <c r="AMD38" s="76"/>
      <c r="AME38" s="76"/>
      <c r="AMF38" s="76"/>
      <c r="AMG38" s="76"/>
      <c r="AMH38" s="76"/>
      <c r="AMI38" s="76"/>
      <c r="AMJ38" s="76"/>
    </row>
    <row r="39" customFormat="false" ht="14.25" hidden="false" customHeight="false" outlineLevel="0" collapsed="false">
      <c r="A39" s="76"/>
      <c r="B39" s="102" t="s">
        <v>129</v>
      </c>
      <c r="C39" s="103" t="n">
        <f aca="false">I39/(1+$H39)</f>
        <v>0</v>
      </c>
      <c r="D39" s="103" t="n">
        <f aca="false">J39/(1+$H39)</f>
        <v>0</v>
      </c>
      <c r="E39" s="103" t="n">
        <f aca="false">K39/(1+$H39)</f>
        <v>0</v>
      </c>
      <c r="F39" s="103" t="n">
        <f aca="false">L39/(1+$H39)</f>
        <v>0</v>
      </c>
      <c r="G39" s="104" t="n">
        <v>0.04</v>
      </c>
      <c r="H39" s="86" t="n">
        <f aca="false">IF(G39=5%,BDI!$E$35,IF('Custo por unidade'!G39=4%,BDI!$F$35,IF('Custo por unidade'!G39=3%,BDI!$G$35,IF('Custo por unidade'!G39=2.5%,BDI!$H$35,BDI!$I$35))))</f>
        <v>0.0828</v>
      </c>
      <c r="I39" s="105" t="n">
        <f aca="false">N39*(1-$F$8)</f>
        <v>0</v>
      </c>
      <c r="J39" s="105" t="n">
        <f aca="false">O39*(1-$F$8)</f>
        <v>0</v>
      </c>
      <c r="K39" s="105" t="n">
        <f aca="false">P39*(1-$F$8)</f>
        <v>0</v>
      </c>
      <c r="L39" s="105" t="n">
        <f aca="false">Q39*(1-$F$8)</f>
        <v>0</v>
      </c>
      <c r="N39" s="107" t="n">
        <v>808.149728332774</v>
      </c>
      <c r="O39" s="107" t="n">
        <v>890.720704737323</v>
      </c>
      <c r="P39" s="107" t="n">
        <v>849.435216535049</v>
      </c>
      <c r="Q39" s="107" t="n">
        <v>849.435216535049</v>
      </c>
      <c r="AKZ39" s="76"/>
      <c r="ALA39" s="76"/>
      <c r="ALB39" s="76"/>
      <c r="ALC39" s="76"/>
      <c r="ALD39" s="76"/>
      <c r="ALE39" s="76"/>
      <c r="ALF39" s="76"/>
      <c r="ALG39" s="76"/>
      <c r="ALH39" s="76"/>
      <c r="ALI39" s="76"/>
      <c r="ALJ39" s="76"/>
      <c r="ALK39" s="76"/>
      <c r="ALL39" s="76"/>
      <c r="ALM39" s="76"/>
      <c r="ALN39" s="76"/>
      <c r="ALO39" s="76"/>
      <c r="ALP39" s="76"/>
      <c r="ALQ39" s="76"/>
      <c r="ALR39" s="76"/>
      <c r="ALS39" s="76"/>
      <c r="ALT39" s="76"/>
      <c r="ALU39" s="76"/>
      <c r="ALV39" s="76"/>
      <c r="ALW39" s="76"/>
      <c r="ALX39" s="76"/>
      <c r="ALY39" s="76"/>
      <c r="ALZ39" s="76"/>
      <c r="AMA39" s="76"/>
      <c r="AMB39" s="76"/>
      <c r="AMC39" s="76"/>
      <c r="AMD39" s="76"/>
      <c r="AME39" s="76"/>
      <c r="AMF39" s="76"/>
      <c r="AMG39" s="76"/>
      <c r="AMH39" s="76"/>
      <c r="AMI39" s="76"/>
      <c r="AMJ39" s="76"/>
    </row>
    <row r="40" customFormat="false" ht="14.25" hidden="false" customHeight="false" outlineLevel="0" collapsed="false">
      <c r="A40" s="76"/>
      <c r="B40" s="102" t="s">
        <v>130</v>
      </c>
      <c r="C40" s="103" t="n">
        <f aca="false">I40/(1+$H40)</f>
        <v>0</v>
      </c>
      <c r="D40" s="103" t="n">
        <f aca="false">J40/(1+$H40)</f>
        <v>0</v>
      </c>
      <c r="E40" s="103" t="n">
        <f aca="false">K40/(1+$H40)</f>
        <v>0</v>
      </c>
      <c r="F40" s="103" t="n">
        <f aca="false">L40/(1+$H40)</f>
        <v>0</v>
      </c>
      <c r="G40" s="104" t="n">
        <v>0.025</v>
      </c>
      <c r="H40" s="86" t="n">
        <f aca="false">IF(G40=5%,BDI!$E$35,IF('Custo por unidade'!G40=4%,BDI!$F$35,IF('Custo por unidade'!G40=3%,BDI!$G$35,IF('Custo por unidade'!G40=2.5%,BDI!$H$35,BDI!$I$35))))</f>
        <v>0.0655</v>
      </c>
      <c r="I40" s="105" t="n">
        <f aca="false">N40*(1-$F$8)</f>
        <v>0</v>
      </c>
      <c r="J40" s="105" t="n">
        <f aca="false">O40*(1-$F$8)</f>
        <v>0</v>
      </c>
      <c r="K40" s="105" t="n">
        <f aca="false">P40*(1-$F$8)</f>
        <v>0</v>
      </c>
      <c r="L40" s="105" t="n">
        <f aca="false">Q40*(1-$F$8)</f>
        <v>0</v>
      </c>
      <c r="N40" s="107" t="n">
        <v>1056.19146787636</v>
      </c>
      <c r="O40" s="107" t="n">
        <v>1164.45599370853</v>
      </c>
      <c r="P40" s="107" t="n">
        <v>1651.64635995325</v>
      </c>
      <c r="Q40" s="107" t="n">
        <v>3160.32547187487</v>
      </c>
      <c r="AKZ40" s="76"/>
      <c r="ALA40" s="76"/>
      <c r="ALB40" s="76"/>
      <c r="ALC40" s="76"/>
      <c r="ALD40" s="76"/>
      <c r="ALE40" s="76"/>
      <c r="ALF40" s="76"/>
      <c r="ALG40" s="76"/>
      <c r="ALH40" s="76"/>
      <c r="ALI40" s="76"/>
      <c r="ALJ40" s="76"/>
      <c r="ALK40" s="76"/>
      <c r="ALL40" s="76"/>
      <c r="ALM40" s="76"/>
      <c r="ALN40" s="76"/>
      <c r="ALO40" s="76"/>
      <c r="ALP40" s="76"/>
      <c r="ALQ40" s="76"/>
      <c r="ALR40" s="76"/>
      <c r="ALS40" s="76"/>
      <c r="ALT40" s="76"/>
      <c r="ALU40" s="76"/>
      <c r="ALV40" s="76"/>
      <c r="ALW40" s="76"/>
      <c r="ALX40" s="76"/>
      <c r="ALY40" s="76"/>
      <c r="ALZ40" s="76"/>
      <c r="AMA40" s="76"/>
      <c r="AMB40" s="76"/>
      <c r="AMC40" s="76"/>
      <c r="AMD40" s="76"/>
      <c r="AME40" s="76"/>
      <c r="AMF40" s="76"/>
      <c r="AMG40" s="76"/>
      <c r="AMH40" s="76"/>
      <c r="AMI40" s="76"/>
      <c r="AMJ40" s="76"/>
    </row>
    <row r="41" customFormat="false" ht="14.25" hidden="false" customHeight="false" outlineLevel="0" collapsed="false">
      <c r="A41" s="76"/>
      <c r="B41" s="102" t="s">
        <v>131</v>
      </c>
      <c r="C41" s="103" t="n">
        <f aca="false">I41/(1+$H41)</f>
        <v>0</v>
      </c>
      <c r="D41" s="103" t="n">
        <f aca="false">J41/(1+$H41)</f>
        <v>0</v>
      </c>
      <c r="E41" s="103" t="n">
        <f aca="false">K41/(1+$H41)</f>
        <v>0</v>
      </c>
      <c r="F41" s="103" t="n">
        <f aca="false">L41/(1+$H41)</f>
        <v>0</v>
      </c>
      <c r="G41" s="104" t="n">
        <v>0.03</v>
      </c>
      <c r="H41" s="86" t="n">
        <f aca="false">IF(G41=5%,BDI!$E$35,IF('Custo por unidade'!G41=4%,BDI!$F$35,IF('Custo por unidade'!G41=3%,BDI!$G$35,IF('Custo por unidade'!G41=2.5%,BDI!$H$35,BDI!$I$35))))</f>
        <v>0.0712</v>
      </c>
      <c r="I41" s="105" t="n">
        <f aca="false">N41*(1-$F$8)</f>
        <v>0</v>
      </c>
      <c r="J41" s="105" t="n">
        <f aca="false">O41*(1-$F$8)</f>
        <v>0</v>
      </c>
      <c r="K41" s="105" t="n">
        <f aca="false">P41*(1-$F$8)</f>
        <v>0</v>
      </c>
      <c r="L41" s="105" t="n">
        <f aca="false">Q41*(1-$F$8)</f>
        <v>0</v>
      </c>
      <c r="N41" s="107" t="n">
        <v>735.370698182762</v>
      </c>
      <c r="O41" s="107" t="n">
        <v>844.236787744308</v>
      </c>
      <c r="P41" s="107" t="n">
        <v>1334.13419077127</v>
      </c>
      <c r="Q41" s="107" t="n">
        <v>1334.13419077127</v>
      </c>
      <c r="AKZ41" s="76"/>
      <c r="ALA41" s="76"/>
      <c r="ALB41" s="76"/>
      <c r="ALC41" s="76"/>
      <c r="ALD41" s="76"/>
      <c r="ALE41" s="76"/>
      <c r="ALF41" s="76"/>
      <c r="ALG41" s="76"/>
      <c r="ALH41" s="76"/>
      <c r="ALI41" s="76"/>
      <c r="ALJ41" s="76"/>
      <c r="ALK41" s="76"/>
      <c r="ALL41" s="76"/>
      <c r="ALM41" s="76"/>
      <c r="ALN41" s="76"/>
      <c r="ALO41" s="76"/>
      <c r="ALP41" s="76"/>
      <c r="ALQ41" s="76"/>
      <c r="ALR41" s="76"/>
      <c r="ALS41" s="76"/>
      <c r="ALT41" s="76"/>
      <c r="ALU41" s="76"/>
      <c r="ALV41" s="76"/>
      <c r="ALW41" s="76"/>
      <c r="ALX41" s="76"/>
      <c r="ALY41" s="76"/>
      <c r="ALZ41" s="76"/>
      <c r="AMA41" s="76"/>
      <c r="AMB41" s="76"/>
      <c r="AMC41" s="76"/>
      <c r="AMD41" s="76"/>
      <c r="AME41" s="76"/>
      <c r="AMF41" s="76"/>
      <c r="AMG41" s="76"/>
      <c r="AMH41" s="76"/>
      <c r="AMI41" s="76"/>
      <c r="AMJ41" s="76"/>
    </row>
    <row r="42" customFormat="false" ht="14.25" hidden="false" customHeight="false" outlineLevel="0" collapsed="false">
      <c r="A42" s="76"/>
      <c r="B42" s="102" t="s">
        <v>132</v>
      </c>
      <c r="C42" s="103" t="n">
        <f aca="false">I42/(1+$H42)</f>
        <v>0</v>
      </c>
      <c r="D42" s="103" t="n">
        <f aca="false">J42/(1+$H42)</f>
        <v>0</v>
      </c>
      <c r="E42" s="103" t="n">
        <f aca="false">K42/(1+$H42)</f>
        <v>0</v>
      </c>
      <c r="F42" s="103" t="n">
        <f aca="false">L42/(1+$H42)</f>
        <v>0</v>
      </c>
      <c r="G42" s="104" t="n">
        <v>0.03</v>
      </c>
      <c r="H42" s="86" t="n">
        <f aca="false">IF(G42=5%,BDI!$E$35,IF('Custo por unidade'!G42=4%,BDI!$F$35,IF('Custo por unidade'!G42=3%,BDI!$G$35,IF('Custo por unidade'!G42=2.5%,BDI!$H$35,BDI!$I$35))))</f>
        <v>0.0712</v>
      </c>
      <c r="I42" s="105" t="n">
        <f aca="false">N42*(1-$F$8)</f>
        <v>0</v>
      </c>
      <c r="J42" s="105" t="n">
        <f aca="false">O42*(1-$F$8)</f>
        <v>0</v>
      </c>
      <c r="K42" s="105" t="n">
        <f aca="false">P42*(1-$F$8)</f>
        <v>0</v>
      </c>
      <c r="L42" s="105" t="n">
        <f aca="false">Q42*(1-$F$8)</f>
        <v>0</v>
      </c>
      <c r="N42" s="107" t="n">
        <v>1032.34774684452</v>
      </c>
      <c r="O42" s="107" t="n">
        <v>1195.64688118684</v>
      </c>
      <c r="P42" s="107" t="n">
        <v>1658.32776182342</v>
      </c>
      <c r="Q42" s="107" t="n">
        <v>3232.85817363889</v>
      </c>
      <c r="AKZ42" s="76"/>
      <c r="ALA42" s="76"/>
      <c r="ALB42" s="76"/>
      <c r="ALC42" s="76"/>
      <c r="ALD42" s="76"/>
      <c r="ALE42" s="76"/>
      <c r="ALF42" s="76"/>
      <c r="ALG42" s="76"/>
      <c r="ALH42" s="76"/>
      <c r="ALI42" s="76"/>
      <c r="ALJ42" s="76"/>
      <c r="ALK42" s="76"/>
      <c r="ALL42" s="76"/>
      <c r="ALM42" s="76"/>
      <c r="ALN42" s="76"/>
      <c r="ALO42" s="76"/>
      <c r="ALP42" s="76"/>
      <c r="ALQ42" s="76"/>
      <c r="ALR42" s="76"/>
      <c r="ALS42" s="76"/>
      <c r="ALT42" s="76"/>
      <c r="ALU42" s="76"/>
      <c r="ALV42" s="76"/>
      <c r="ALW42" s="76"/>
      <c r="ALX42" s="76"/>
      <c r="ALY42" s="76"/>
      <c r="ALZ42" s="76"/>
      <c r="AMA42" s="76"/>
      <c r="AMB42" s="76"/>
      <c r="AMC42" s="76"/>
      <c r="AMD42" s="76"/>
      <c r="AME42" s="76"/>
      <c r="AMF42" s="76"/>
      <c r="AMG42" s="76"/>
      <c r="AMH42" s="76"/>
      <c r="AMI42" s="76"/>
      <c r="AMJ42" s="76"/>
    </row>
    <row r="43" customFormat="false" ht="14.25" hidden="false" customHeight="false" outlineLevel="0" collapsed="false">
      <c r="A43" s="76"/>
      <c r="B43" s="102" t="s">
        <v>133</v>
      </c>
      <c r="C43" s="103" t="n">
        <f aca="false">I43/(1+$H43)</f>
        <v>0</v>
      </c>
      <c r="D43" s="103" t="n">
        <f aca="false">J43/(1+$H43)</f>
        <v>0</v>
      </c>
      <c r="E43" s="103" t="n">
        <f aca="false">K43/(1+$H43)</f>
        <v>0</v>
      </c>
      <c r="F43" s="103" t="n">
        <f aca="false">L43/(1+$H43)</f>
        <v>0</v>
      </c>
      <c r="G43" s="104" t="n">
        <v>0.025</v>
      </c>
      <c r="H43" s="86" t="n">
        <f aca="false">IF(G43=5%,BDI!$E$35,IF('Custo por unidade'!G43=4%,BDI!$F$35,IF('Custo por unidade'!G43=3%,BDI!$G$35,IF('Custo por unidade'!G43=2.5%,BDI!$H$35,BDI!$I$35))))</f>
        <v>0.0655</v>
      </c>
      <c r="I43" s="105" t="n">
        <f aca="false">N43*(1-$F$8)</f>
        <v>0</v>
      </c>
      <c r="J43" s="105" t="n">
        <f aca="false">O43*(1-$F$8)</f>
        <v>0</v>
      </c>
      <c r="K43" s="105" t="n">
        <f aca="false">P43*(1-$F$8)</f>
        <v>0</v>
      </c>
      <c r="L43" s="105" t="n">
        <f aca="false">Q43*(1-$F$8)</f>
        <v>0</v>
      </c>
      <c r="N43" s="107" t="n">
        <v>897.865252775635</v>
      </c>
      <c r="O43" s="107" t="n">
        <v>979.063647149756</v>
      </c>
      <c r="P43" s="107" t="n">
        <v>1479.78707912351</v>
      </c>
      <c r="Q43" s="107" t="n">
        <v>2959.89074964512</v>
      </c>
      <c r="AKZ43" s="76"/>
      <c r="ALA43" s="76"/>
      <c r="ALB43" s="76"/>
      <c r="ALC43" s="76"/>
      <c r="ALD43" s="76"/>
      <c r="ALE43" s="76"/>
      <c r="ALF43" s="76"/>
      <c r="ALG43" s="76"/>
      <c r="ALH43" s="76"/>
      <c r="ALI43" s="76"/>
      <c r="ALJ43" s="76"/>
      <c r="ALK43" s="76"/>
      <c r="ALL43" s="76"/>
      <c r="ALM43" s="76"/>
      <c r="ALN43" s="76"/>
      <c r="ALO43" s="76"/>
      <c r="ALP43" s="76"/>
      <c r="ALQ43" s="76"/>
      <c r="ALR43" s="76"/>
      <c r="ALS43" s="76"/>
      <c r="ALT43" s="76"/>
      <c r="ALU43" s="76"/>
      <c r="ALV43" s="76"/>
      <c r="ALW43" s="76"/>
      <c r="ALX43" s="76"/>
      <c r="ALY43" s="76"/>
      <c r="ALZ43" s="76"/>
      <c r="AMA43" s="76"/>
      <c r="AMB43" s="76"/>
      <c r="AMC43" s="76"/>
      <c r="AMD43" s="76"/>
      <c r="AME43" s="76"/>
      <c r="AMF43" s="76"/>
      <c r="AMG43" s="76"/>
      <c r="AMH43" s="76"/>
      <c r="AMI43" s="76"/>
      <c r="AMJ43" s="76"/>
    </row>
    <row r="44" s="76" customFormat="true" ht="18" hidden="false" customHeight="true" outlineLevel="0" collapsed="false">
      <c r="B44" s="82" t="s">
        <v>92</v>
      </c>
      <c r="C44" s="108" t="n">
        <f aca="false">SUM(C21:C43)</f>
        <v>0</v>
      </c>
      <c r="D44" s="108" t="n">
        <f aca="false">SUM(D21:D43)</f>
        <v>0</v>
      </c>
      <c r="E44" s="108" t="n">
        <f aca="false">SUM(E21:E43)</f>
        <v>0</v>
      </c>
      <c r="F44" s="108" t="n">
        <f aca="false">SUM(F21:F43)</f>
        <v>0</v>
      </c>
      <c r="G44" s="108" t="s">
        <v>62</v>
      </c>
      <c r="H44" s="109" t="s">
        <v>62</v>
      </c>
      <c r="I44" s="110" t="n">
        <f aca="false">SUM(I21:I43)</f>
        <v>0</v>
      </c>
      <c r="J44" s="110" t="n">
        <f aca="false">SUM(J21:J43)</f>
        <v>0</v>
      </c>
      <c r="K44" s="110" t="n">
        <f aca="false">SUM(K21:K43)</f>
        <v>0</v>
      </c>
      <c r="L44" s="110" t="n">
        <f aca="false">SUM(L21:L43)</f>
        <v>0</v>
      </c>
      <c r="N44" s="111" t="n">
        <f aca="false">SUM(N21:N43)</f>
        <v>21832.7806533084</v>
      </c>
      <c r="O44" s="111" t="n">
        <f aca="false">SUM(O21:O43)</f>
        <v>25218.7498859814</v>
      </c>
      <c r="P44" s="111" t="n">
        <f aca="false">SUM(P21:P43)</f>
        <v>27917.7735851574</v>
      </c>
      <c r="Q44" s="111" t="n">
        <f aca="false">SUM(Q21:Q43)</f>
        <v>40517.5347160467</v>
      </c>
      <c r="AKV44" s="79"/>
      <c r="AKW44" s="79"/>
      <c r="AKX44" s="79"/>
      <c r="AKY44" s="79"/>
      <c r="AMJ44" s="1"/>
    </row>
    <row r="45" customFormat="false" ht="24.75" hidden="false" customHeight="true" outlineLevel="0" collapsed="false">
      <c r="C45" s="112"/>
      <c r="H45" s="112"/>
      <c r="J45" s="112"/>
      <c r="N45" s="112"/>
    </row>
    <row r="46" customFormat="false" ht="19.5" hidden="false" customHeight="true" outlineLevel="0" collapsed="false">
      <c r="B46" s="113" t="s">
        <v>74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O46" s="112"/>
    </row>
    <row r="47" customFormat="false" ht="37.5" hidden="false" customHeight="true" outlineLevel="0" collapsed="false">
      <c r="B47" s="114" t="s">
        <v>134</v>
      </c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</row>
    <row r="48" customFormat="false" ht="34.5" hidden="false" customHeight="true" outlineLevel="0" collapsed="false">
      <c r="B48" s="114" t="s">
        <v>135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</row>
    <row r="49" customFormat="false" ht="54.75" hidden="false" customHeight="true" outlineLevel="0" collapsed="false">
      <c r="B49" s="115" t="s">
        <v>136</v>
      </c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</row>
    <row r="50" customFormat="false" ht="18" hidden="false" customHeight="true" outlineLevel="0" collapsed="false"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</row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8" hidden="false" customHeight="true" outlineLevel="0" collapsed="false"/>
    <row r="65360" customFormat="false" ht="18" hidden="false" customHeight="true" outlineLevel="0" collapsed="false"/>
    <row r="65361" customFormat="false" ht="18" hidden="false" customHeight="true" outlineLevel="0" collapsed="false"/>
    <row r="65362" customFormat="false" ht="12.75" hidden="false" customHeight="true" outlineLevel="0" collapsed="false"/>
  </sheetData>
  <sheetProtection algorithmName="SHA-512" hashValue="zElHD1WRMckuF4IdlOU2vfcoNwXlYDAFl6xz697DKGkYuwegTTAKzo86AB2ib2yY4+mlsC//VCJ6Sme5yxfw+Q==" saltValue="+/ufeaIJSoTGbZQ6pAMJFg==" spinCount="100000" sheet="true" objects="true" scenarios="true"/>
  <mergeCells count="21">
    <mergeCell ref="B2:L2"/>
    <mergeCell ref="B3:L3"/>
    <mergeCell ref="B5:L5"/>
    <mergeCell ref="B10:L10"/>
    <mergeCell ref="B12:B13"/>
    <mergeCell ref="C12:D12"/>
    <mergeCell ref="E12:F12"/>
    <mergeCell ref="G12:I12"/>
    <mergeCell ref="B16:L16"/>
    <mergeCell ref="B18:L18"/>
    <mergeCell ref="B19:B20"/>
    <mergeCell ref="C19:F19"/>
    <mergeCell ref="G19:G20"/>
    <mergeCell ref="H19:H20"/>
    <mergeCell ref="I19:L19"/>
    <mergeCell ref="N19:Q19"/>
    <mergeCell ref="B46:M46"/>
    <mergeCell ref="B47:M47"/>
    <mergeCell ref="B48:M48"/>
    <mergeCell ref="B49:M49"/>
    <mergeCell ref="B50:M50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12BEB1-62FD-4220-97CB-6FCD956CA8E3}"/>
</file>

<file path=customXml/itemProps2.xml><?xml version="1.0" encoding="utf-8"?>
<ds:datastoreItem xmlns:ds="http://schemas.openxmlformats.org/officeDocument/2006/customXml" ds:itemID="{80D7371A-27D6-4D56-BDCD-6C67DD912FF4}"/>
</file>

<file path=customXml/itemProps3.xml><?xml version="1.0" encoding="utf-8"?>
<ds:datastoreItem xmlns:ds="http://schemas.openxmlformats.org/officeDocument/2006/customXml" ds:itemID="{ED3D9F79-CFB0-46DE-996A-003A7631282A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LibreOffice/7.3.5.2$Windows_X86_64 LibreOffice_project/184fe81b8c8c30d8b5082578aee2fed2ea847c01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2015-06-24T11:48:55Z</dcterms:created>
  <dc:creator>PC</dc:creator>
  <dc:description/>
  <dc:language>pt-BR</dc:language>
  <cp:lastModifiedBy/>
  <dcterms:modified xsi:type="dcterms:W3CDTF">2025-04-25T16:26:16Z</dcterms:modified>
  <cp:revision>198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MediaServiceImageTags">
    <vt:lpwstr/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